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055"/>
  </bookViews>
  <sheets>
    <sheet name="Einleitung" sheetId="8" r:id="rId1"/>
    <sheet name="GearCalc" sheetId="1" r:id="rId2"/>
    <sheet name="INFO Smallframe" sheetId="12" r:id="rId3"/>
    <sheet name="INFO Largeframe" sheetId="9" r:id="rId4"/>
    <sheet name="INFO Reifen" sheetId="11" r:id="rId5"/>
    <sheet name="Tabelle1" sheetId="10" state="hidden" r:id="rId6"/>
  </sheets>
  <definedNames>
    <definedName name="a" localSheetId="4">GearCalc!#REF!</definedName>
    <definedName name="a" localSheetId="2">GearCalc!#REF!</definedName>
    <definedName name="a">GearCalc!#REF!</definedName>
    <definedName name="drehzahl1" localSheetId="4">GearCalc!#REF!</definedName>
    <definedName name="drehzahl1" localSheetId="2">GearCalc!#REF!</definedName>
    <definedName name="drehzahl1">GearCalc!#REF!</definedName>
    <definedName name="drehzahl10" localSheetId="4">GearCalc!#REF!</definedName>
    <definedName name="drehzahl10" localSheetId="2">GearCalc!#REF!</definedName>
    <definedName name="drehzahl10">GearCalc!#REF!</definedName>
    <definedName name="drehzahl11" localSheetId="4">GearCalc!#REF!</definedName>
    <definedName name="drehzahl11" localSheetId="2">GearCalc!#REF!</definedName>
    <definedName name="drehzahl11">GearCalc!#REF!</definedName>
    <definedName name="drehzahl12" localSheetId="4">GearCalc!#REF!</definedName>
    <definedName name="drehzahl12" localSheetId="2">GearCalc!#REF!</definedName>
    <definedName name="drehzahl12">GearCalc!#REF!</definedName>
    <definedName name="drehzahl13" localSheetId="4">GearCalc!#REF!</definedName>
    <definedName name="drehzahl13" localSheetId="2">GearCalc!#REF!</definedName>
    <definedName name="drehzahl13">GearCalc!#REF!</definedName>
    <definedName name="drehzahl14" localSheetId="4">GearCalc!#REF!</definedName>
    <definedName name="drehzahl14" localSheetId="2">GearCalc!#REF!</definedName>
    <definedName name="drehzahl14">GearCalc!#REF!</definedName>
    <definedName name="drehzahl15" localSheetId="4">GearCalc!#REF!</definedName>
    <definedName name="drehzahl15" localSheetId="2">GearCalc!#REF!</definedName>
    <definedName name="drehzahl15">GearCalc!#REF!</definedName>
    <definedName name="drehzahl16" localSheetId="4">GearCalc!#REF!</definedName>
    <definedName name="drehzahl16" localSheetId="2">GearCalc!#REF!</definedName>
    <definedName name="drehzahl16">GearCalc!#REF!</definedName>
    <definedName name="drehzahl17" localSheetId="4">GearCalc!#REF!</definedName>
    <definedName name="drehzahl17" localSheetId="2">GearCalc!#REF!</definedName>
    <definedName name="drehzahl17">GearCalc!#REF!</definedName>
    <definedName name="drehzahl18" localSheetId="4">GearCalc!#REF!</definedName>
    <definedName name="drehzahl18" localSheetId="2">GearCalc!#REF!</definedName>
    <definedName name="drehzahl18">GearCalc!#REF!</definedName>
    <definedName name="drehzahl19" localSheetId="4">GearCalc!#REF!</definedName>
    <definedName name="drehzahl19" localSheetId="2">GearCalc!#REF!</definedName>
    <definedName name="drehzahl19">GearCalc!#REF!</definedName>
    <definedName name="drehzahl2" localSheetId="4">GearCalc!#REF!</definedName>
    <definedName name="drehzahl2" localSheetId="2">GearCalc!#REF!</definedName>
    <definedName name="drehzahl2">GearCalc!#REF!</definedName>
    <definedName name="drehzahl20" localSheetId="4">GearCalc!#REF!</definedName>
    <definedName name="drehzahl20" localSheetId="2">GearCalc!#REF!</definedName>
    <definedName name="drehzahl20">GearCalc!#REF!</definedName>
    <definedName name="drehzahl21" localSheetId="4">GearCalc!#REF!</definedName>
    <definedName name="drehzahl21" localSheetId="2">GearCalc!#REF!</definedName>
    <definedName name="drehzahl21">GearCalc!#REF!</definedName>
    <definedName name="drehzahl22" localSheetId="4">GearCalc!#REF!</definedName>
    <definedName name="drehzahl22" localSheetId="2">GearCalc!#REF!</definedName>
    <definedName name="drehzahl22">GearCalc!#REF!</definedName>
    <definedName name="drehzahl23" localSheetId="4">GearCalc!#REF!</definedName>
    <definedName name="drehzahl23" localSheetId="2">GearCalc!#REF!</definedName>
    <definedName name="drehzahl23">GearCalc!#REF!</definedName>
    <definedName name="drehzahl24" localSheetId="4">GearCalc!#REF!</definedName>
    <definedName name="drehzahl24" localSheetId="2">GearCalc!#REF!</definedName>
    <definedName name="drehzahl24">GearCalc!#REF!</definedName>
    <definedName name="drehzahl3" localSheetId="4">GearCalc!#REF!</definedName>
    <definedName name="drehzahl3" localSheetId="2">GearCalc!#REF!</definedName>
    <definedName name="drehzahl3">GearCalc!#REF!</definedName>
    <definedName name="drehzahl4" localSheetId="4">GearCalc!#REF!</definedName>
    <definedName name="drehzahl4" localSheetId="2">GearCalc!#REF!</definedName>
    <definedName name="drehzahl4">GearCalc!#REF!</definedName>
    <definedName name="drehzahl5" localSheetId="4">GearCalc!#REF!</definedName>
    <definedName name="drehzahl5" localSheetId="2">GearCalc!#REF!</definedName>
    <definedName name="drehzahl5">GearCalc!#REF!</definedName>
    <definedName name="drehzahl6" localSheetId="4">GearCalc!#REF!</definedName>
    <definedName name="drehzahl6" localSheetId="2">GearCalc!#REF!</definedName>
    <definedName name="drehzahl6">GearCalc!#REF!</definedName>
    <definedName name="drehzahl7" localSheetId="4">GearCalc!#REF!</definedName>
    <definedName name="drehzahl7" localSheetId="2">GearCalc!#REF!</definedName>
    <definedName name="drehzahl7">GearCalc!#REF!</definedName>
    <definedName name="drehzahl8" localSheetId="4">GearCalc!#REF!</definedName>
    <definedName name="drehzahl8" localSheetId="2">GearCalc!#REF!</definedName>
    <definedName name="drehzahl8">GearCalc!#REF!</definedName>
    <definedName name="drehzahl9" localSheetId="4">GearCalc!#REF!</definedName>
    <definedName name="drehzahl9" localSheetId="2">GearCalc!#REF!</definedName>
    <definedName name="drehzahl9">GearCalc!#REF!</definedName>
    <definedName name="radumfang1">GearCalc!$F$45</definedName>
    <definedName name="radumfang2">GearCalc!$N$45</definedName>
    <definedName name="radumfang3">GearCalc!$V$45</definedName>
    <definedName name="radumfang4">GearCalc!$AD$45</definedName>
    <definedName name="radumfang5">GearCalc!$AL$45</definedName>
    <definedName name="radumfang6">GearCalc!$AT$45</definedName>
    <definedName name="uebersetzung1">GearCalc!$H$48</definedName>
    <definedName name="uebersetzung1gang1">GearCalc!$D$53</definedName>
    <definedName name="uebersetzung1gang2">GearCalc!$E$53</definedName>
    <definedName name="uebersetzung1gang3">GearCalc!$F$53</definedName>
    <definedName name="uebersetzung1gang4">GearCalc!$G$53</definedName>
    <definedName name="uebersetzung1gang5">GearCalc!$H$53</definedName>
    <definedName name="uebersetzung1gang6">GearCalc!$I$53</definedName>
    <definedName name="uebersetzung2">GearCalc!$P$48</definedName>
    <definedName name="uebersetzung2gang1">GearCalc!$L$53</definedName>
    <definedName name="uebersetzung2gang2">GearCalc!$M$53</definedName>
    <definedName name="uebersetzung2gang3">GearCalc!$N$53</definedName>
    <definedName name="uebersetzung2gang4">GearCalc!$O$53</definedName>
    <definedName name="uebersetzung2gang5">GearCalc!$P$53</definedName>
    <definedName name="uebersetzung2gang6">GearCalc!$Q$53</definedName>
    <definedName name="uebersetzung3">GearCalc!$X$48</definedName>
    <definedName name="uebersetzung3gang1">GearCalc!$T$53</definedName>
    <definedName name="uebersetzung3gang2">GearCalc!$U$53</definedName>
    <definedName name="uebersetzung3gang3">GearCalc!$V$53</definedName>
    <definedName name="uebersetzung3gang4">GearCalc!$W$53</definedName>
    <definedName name="uebersetzung3gang5">GearCalc!$X$53</definedName>
    <definedName name="uebersetzung3gang6">GearCalc!$Y$53</definedName>
    <definedName name="uebersetzung4">GearCalc!$AF$48</definedName>
    <definedName name="uebersetzung4gang1">GearCalc!$AB$53</definedName>
    <definedName name="uebersetzung4gang2">GearCalc!$AC$53</definedName>
    <definedName name="uebersetzung4gang3">GearCalc!$AD$53</definedName>
    <definedName name="uebersetzung4gang4">GearCalc!$AE$53</definedName>
    <definedName name="uebersetzung4gang5">GearCalc!$AF$53</definedName>
    <definedName name="uebersetzung4gang6">GearCalc!$AG$53</definedName>
    <definedName name="uebersetzung5">GearCalc!$AN$48</definedName>
    <definedName name="uebersetzung5gang1">GearCalc!$AJ$53</definedName>
    <definedName name="uebersetzung5gang2">GearCalc!$AK$53</definedName>
    <definedName name="uebersetzung5gang3">GearCalc!$AL$53</definedName>
    <definedName name="uebersetzung5gang4">GearCalc!$AM$53</definedName>
    <definedName name="uebersetzung5gang5">GearCalc!$AN$53</definedName>
    <definedName name="uebersetzung5gang6">GearCalc!$AO$53</definedName>
    <definedName name="uebersetzung6">GearCalc!$AV$48</definedName>
    <definedName name="uebersetzung6gang1">GearCalc!$AR$53</definedName>
    <definedName name="uebersetzung6gang2">GearCalc!$AS$53</definedName>
    <definedName name="uebersetzung6gang3">GearCalc!$AT$53</definedName>
    <definedName name="uebersetzung6gang4">GearCalc!$AU$53</definedName>
    <definedName name="uebersetzung6gang5">GearCalc!$AV$53</definedName>
    <definedName name="uebersetzung6gang6">GearCalc!$AW$53</definedName>
    <definedName name="us" localSheetId="4">GearCalc!#REF!</definedName>
    <definedName name="us" localSheetId="2">GearCalc!#REF!</definedName>
    <definedName name="us">GearCalc!#REF!</definedName>
  </definedNames>
  <calcPr calcId="152511"/>
</workbook>
</file>

<file path=xl/calcChain.xml><?xml version="1.0" encoding="utf-8"?>
<calcChain xmlns="http://schemas.openxmlformats.org/spreadsheetml/2006/main">
  <c r="H48" i="1" l="1"/>
  <c r="AQ69" i="1" l="1"/>
  <c r="AQ70" i="1" s="1"/>
  <c r="AW53" i="1"/>
  <c r="AV53" i="1"/>
  <c r="AU53" i="1"/>
  <c r="AT53" i="1"/>
  <c r="AS53" i="1"/>
  <c r="AR53" i="1"/>
  <c r="AV48" i="1"/>
  <c r="AI69" i="1"/>
  <c r="AO53" i="1"/>
  <c r="AN53" i="1"/>
  <c r="AM53" i="1"/>
  <c r="AL53" i="1"/>
  <c r="AK53" i="1"/>
  <c r="AJ53" i="1"/>
  <c r="AN63" i="1" s="1"/>
  <c r="AN48" i="1"/>
  <c r="AN60" i="1" l="1"/>
  <c r="AT60" i="1"/>
  <c r="AU60" i="1"/>
  <c r="AV62" i="1"/>
  <c r="AV60" i="1"/>
  <c r="AV63" i="1"/>
  <c r="AS60" i="1"/>
  <c r="AV64" i="1"/>
  <c r="AK60" i="1"/>
  <c r="AN62" i="1"/>
  <c r="AL60" i="1"/>
  <c r="AN64" i="1"/>
  <c r="AM60" i="1"/>
  <c r="AR69" i="1"/>
  <c r="AV69" i="1"/>
  <c r="AT70" i="1"/>
  <c r="AV68" i="1"/>
  <c r="AS69" i="1"/>
  <c r="AW69" i="1"/>
  <c r="AU70" i="1"/>
  <c r="AT69" i="1"/>
  <c r="AR70" i="1"/>
  <c r="AV70" i="1"/>
  <c r="AW68" i="1"/>
  <c r="AU68" i="1"/>
  <c r="AU69" i="1"/>
  <c r="AS70" i="1"/>
  <c r="AW70" i="1"/>
  <c r="AM69" i="1"/>
  <c r="AJ69" i="1"/>
  <c r="AN69" i="1"/>
  <c r="AN68" i="1"/>
  <c r="AK69" i="1"/>
  <c r="AO69" i="1"/>
  <c r="AO68" i="1"/>
  <c r="AL69" i="1"/>
  <c r="AK68" i="1"/>
  <c r="AL68" i="1"/>
  <c r="AM68" i="1"/>
  <c r="AJ68" i="1"/>
  <c r="AS68" i="1"/>
  <c r="AR68" i="1"/>
  <c r="AT68" i="1"/>
  <c r="AW60" i="1"/>
  <c r="AO60" i="1"/>
  <c r="AQ71" i="1"/>
  <c r="AR71" i="1" s="1"/>
  <c r="AI70" i="1"/>
  <c r="AO70" i="1" s="1"/>
  <c r="AG53" i="1"/>
  <c r="AF53" i="1"/>
  <c r="AE53" i="1"/>
  <c r="AD53" i="1"/>
  <c r="AC53" i="1"/>
  <c r="AB53" i="1"/>
  <c r="Y53" i="1"/>
  <c r="X53" i="1"/>
  <c r="W53" i="1"/>
  <c r="V53" i="1"/>
  <c r="U53" i="1"/>
  <c r="T53" i="1"/>
  <c r="Q53" i="1"/>
  <c r="P53" i="1"/>
  <c r="O53" i="1"/>
  <c r="N53" i="1"/>
  <c r="M53" i="1"/>
  <c r="L53" i="1"/>
  <c r="I53" i="1"/>
  <c r="H53" i="1"/>
  <c r="G53" i="1"/>
  <c r="F53" i="1"/>
  <c r="E53" i="1"/>
  <c r="D53" i="1"/>
  <c r="AU71" i="1" l="1"/>
  <c r="AJ70" i="1"/>
  <c r="AK70" i="1"/>
  <c r="AM70" i="1"/>
  <c r="AW71" i="1"/>
  <c r="AV71" i="1"/>
  <c r="AN70" i="1"/>
  <c r="AL70" i="1"/>
  <c r="AT71" i="1"/>
  <c r="AS71" i="1"/>
  <c r="AQ72" i="1"/>
  <c r="AI71" i="1"/>
  <c r="AA69" i="1"/>
  <c r="AG60" i="1"/>
  <c r="AF60" i="1"/>
  <c r="AE60" i="1"/>
  <c r="AF64" i="1"/>
  <c r="AF48" i="1"/>
  <c r="AB68" i="1" s="1"/>
  <c r="S69" i="1"/>
  <c r="S70" i="1" s="1"/>
  <c r="Y60" i="1"/>
  <c r="X60" i="1"/>
  <c r="W60" i="1"/>
  <c r="X64" i="1"/>
  <c r="X48" i="1"/>
  <c r="K69" i="1"/>
  <c r="O60" i="1"/>
  <c r="P48" i="1"/>
  <c r="AM71" i="1" l="1"/>
  <c r="AJ71" i="1"/>
  <c r="AL71" i="1"/>
  <c r="AK71" i="1"/>
  <c r="AO71" i="1"/>
  <c r="AN71" i="1"/>
  <c r="AW72" i="1"/>
  <c r="AR72" i="1"/>
  <c r="AV72" i="1"/>
  <c r="AS72" i="1"/>
  <c r="AT72" i="1"/>
  <c r="AU72" i="1"/>
  <c r="AQ73" i="1"/>
  <c r="AI72" i="1"/>
  <c r="V60" i="1"/>
  <c r="AD60" i="1"/>
  <c r="P60" i="1"/>
  <c r="U60" i="1"/>
  <c r="AC60" i="1"/>
  <c r="X62" i="1"/>
  <c r="AF62" i="1"/>
  <c r="X63" i="1"/>
  <c r="AF63" i="1"/>
  <c r="AG69" i="1"/>
  <c r="AC69" i="1"/>
  <c r="AD69" i="1"/>
  <c r="AE69" i="1"/>
  <c r="AF69" i="1"/>
  <c r="AB69" i="1"/>
  <c r="AF68" i="1"/>
  <c r="AE68" i="1"/>
  <c r="AD68" i="1"/>
  <c r="AG68" i="1"/>
  <c r="AC68" i="1"/>
  <c r="Y69" i="1"/>
  <c r="X70" i="1"/>
  <c r="U69" i="1"/>
  <c r="T70" i="1"/>
  <c r="Y70" i="1"/>
  <c r="U70" i="1"/>
  <c r="W69" i="1"/>
  <c r="V69" i="1"/>
  <c r="X69" i="1"/>
  <c r="W70" i="1"/>
  <c r="V70" i="1"/>
  <c r="T69" i="1"/>
  <c r="Y68" i="1"/>
  <c r="U68" i="1"/>
  <c r="X68" i="1"/>
  <c r="T68" i="1"/>
  <c r="W68" i="1"/>
  <c r="V68" i="1"/>
  <c r="Q69" i="1"/>
  <c r="P69" i="1"/>
  <c r="O69" i="1"/>
  <c r="N69" i="1"/>
  <c r="Q68" i="1"/>
  <c r="P68" i="1"/>
  <c r="O68" i="1"/>
  <c r="N68" i="1"/>
  <c r="M69" i="1"/>
  <c r="M68" i="1"/>
  <c r="P64" i="1"/>
  <c r="L69" i="1"/>
  <c r="L68" i="1"/>
  <c r="Q60" i="1"/>
  <c r="N60" i="1"/>
  <c r="M60" i="1"/>
  <c r="P62" i="1"/>
  <c r="P63" i="1"/>
  <c r="AA70" i="1"/>
  <c r="AB70" i="1" s="1"/>
  <c r="S71" i="1"/>
  <c r="V71" i="1" s="1"/>
  <c r="K70" i="1"/>
  <c r="P70" i="1" s="1"/>
  <c r="H63" i="1"/>
  <c r="H64" i="1"/>
  <c r="AM72" i="1" l="1"/>
  <c r="AK72" i="1"/>
  <c r="AO72" i="1"/>
  <c r="AL72" i="1"/>
  <c r="AN72" i="1"/>
  <c r="AJ72" i="1"/>
  <c r="AV73" i="1"/>
  <c r="AW73" i="1"/>
  <c r="AU73" i="1"/>
  <c r="AR73" i="1"/>
  <c r="AS73" i="1"/>
  <c r="AT73" i="1"/>
  <c r="AQ74" i="1"/>
  <c r="AI73" i="1"/>
  <c r="U71" i="1"/>
  <c r="X71" i="1"/>
  <c r="O70" i="1"/>
  <c r="Q70" i="1"/>
  <c r="T71" i="1"/>
  <c r="W71" i="1"/>
  <c r="L70" i="1"/>
  <c r="AF70" i="1"/>
  <c r="AG70" i="1"/>
  <c r="AC70" i="1"/>
  <c r="AD70" i="1"/>
  <c r="AE70" i="1"/>
  <c r="M70" i="1"/>
  <c r="N70" i="1"/>
  <c r="Y71" i="1"/>
  <c r="AA71" i="1"/>
  <c r="S72" i="1"/>
  <c r="K71" i="1"/>
  <c r="I60" i="1"/>
  <c r="AM73" i="1" l="1"/>
  <c r="AJ73" i="1"/>
  <c r="AL73" i="1"/>
  <c r="AO73" i="1"/>
  <c r="AN73" i="1"/>
  <c r="AK73" i="1"/>
  <c r="AR74" i="1"/>
  <c r="AS74" i="1"/>
  <c r="AT74" i="1"/>
  <c r="AU74" i="1"/>
  <c r="AV74" i="1"/>
  <c r="AW74" i="1"/>
  <c r="AQ75" i="1"/>
  <c r="AI74" i="1"/>
  <c r="P71" i="1"/>
  <c r="N71" i="1"/>
  <c r="Q71" i="1"/>
  <c r="O71" i="1"/>
  <c r="M71" i="1"/>
  <c r="L71" i="1"/>
  <c r="W72" i="1"/>
  <c r="T72" i="1"/>
  <c r="U72" i="1"/>
  <c r="X72" i="1"/>
  <c r="Y72" i="1"/>
  <c r="V72" i="1"/>
  <c r="AE71" i="1"/>
  <c r="AC71" i="1"/>
  <c r="AF71" i="1"/>
  <c r="AG71" i="1"/>
  <c r="AD71" i="1"/>
  <c r="AB71" i="1"/>
  <c r="AA72" i="1"/>
  <c r="S73" i="1"/>
  <c r="K72" i="1"/>
  <c r="C69" i="1"/>
  <c r="G60" i="1"/>
  <c r="AO74" i="1" l="1"/>
  <c r="AL74" i="1"/>
  <c r="AK74" i="1"/>
  <c r="AJ74" i="1"/>
  <c r="AM74" i="1"/>
  <c r="AN74" i="1"/>
  <c r="AU75" i="1"/>
  <c r="AR75" i="1"/>
  <c r="AS75" i="1"/>
  <c r="AT75" i="1"/>
  <c r="AV75" i="1"/>
  <c r="AW75" i="1"/>
  <c r="AQ76" i="1"/>
  <c r="AI75" i="1"/>
  <c r="P72" i="1"/>
  <c r="N72" i="1"/>
  <c r="M72" i="1"/>
  <c r="L72" i="1"/>
  <c r="Q72" i="1"/>
  <c r="O72" i="1"/>
  <c r="W73" i="1"/>
  <c r="X73" i="1"/>
  <c r="U73" i="1"/>
  <c r="V73" i="1"/>
  <c r="Y73" i="1"/>
  <c r="T73" i="1"/>
  <c r="AD72" i="1"/>
  <c r="AE72" i="1"/>
  <c r="AF72" i="1"/>
  <c r="AG72" i="1"/>
  <c r="AC72" i="1"/>
  <c r="AB72" i="1"/>
  <c r="AA73" i="1"/>
  <c r="S74" i="1"/>
  <c r="K73" i="1"/>
  <c r="C70" i="1"/>
  <c r="H62" i="1"/>
  <c r="H60" i="1"/>
  <c r="F60" i="1"/>
  <c r="E60" i="1"/>
  <c r="AN75" i="1" l="1"/>
  <c r="AK75" i="1"/>
  <c r="AO75" i="1"/>
  <c r="AM75" i="1"/>
  <c r="AJ75" i="1"/>
  <c r="AL75" i="1"/>
  <c r="AT76" i="1"/>
  <c r="AU76" i="1"/>
  <c r="AV76" i="1"/>
  <c r="AW76" i="1"/>
  <c r="AS76" i="1"/>
  <c r="AR76" i="1"/>
  <c r="AQ77" i="1"/>
  <c r="AI76" i="1"/>
  <c r="AG73" i="1"/>
  <c r="AC73" i="1"/>
  <c r="AD73" i="1"/>
  <c r="AE73" i="1"/>
  <c r="AF73" i="1"/>
  <c r="AB73" i="1"/>
  <c r="T74" i="1"/>
  <c r="V74" i="1"/>
  <c r="X74" i="1"/>
  <c r="U74" i="1"/>
  <c r="Y74" i="1"/>
  <c r="W74" i="1"/>
  <c r="L73" i="1"/>
  <c r="P73" i="1"/>
  <c r="N73" i="1"/>
  <c r="Q73" i="1"/>
  <c r="O73" i="1"/>
  <c r="M73" i="1"/>
  <c r="AA74" i="1"/>
  <c r="S75" i="1"/>
  <c r="K74" i="1"/>
  <c r="F68" i="1"/>
  <c r="I68" i="1"/>
  <c r="E68" i="1"/>
  <c r="H68" i="1"/>
  <c r="G68" i="1"/>
  <c r="D68" i="1"/>
  <c r="D69" i="1"/>
  <c r="C71" i="1"/>
  <c r="D70" i="1"/>
  <c r="AK76" i="1" l="1"/>
  <c r="AJ76" i="1"/>
  <c r="AO76" i="1"/>
  <c r="AL76" i="1"/>
  <c r="AN76" i="1"/>
  <c r="AM76" i="1"/>
  <c r="AR77" i="1"/>
  <c r="AS77" i="1"/>
  <c r="AT77" i="1"/>
  <c r="AU77" i="1"/>
  <c r="AV77" i="1"/>
  <c r="AW77" i="1"/>
  <c r="AQ78" i="1"/>
  <c r="AI77" i="1"/>
  <c r="AF74" i="1"/>
  <c r="AG74" i="1"/>
  <c r="AD74" i="1"/>
  <c r="AE74" i="1"/>
  <c r="AC74" i="1"/>
  <c r="AB74" i="1"/>
  <c r="X75" i="1"/>
  <c r="U75" i="1"/>
  <c r="V75" i="1"/>
  <c r="Y75" i="1"/>
  <c r="W75" i="1"/>
  <c r="T75" i="1"/>
  <c r="P74" i="1"/>
  <c r="N74" i="1"/>
  <c r="M74" i="1"/>
  <c r="L74" i="1"/>
  <c r="Q74" i="1"/>
  <c r="O74" i="1"/>
  <c r="AA75" i="1"/>
  <c r="S76" i="1"/>
  <c r="K75" i="1"/>
  <c r="C72" i="1"/>
  <c r="I72" i="1" s="1"/>
  <c r="D71" i="1"/>
  <c r="F70" i="1"/>
  <c r="F71" i="1"/>
  <c r="F69" i="1"/>
  <c r="I70" i="1"/>
  <c r="I71" i="1"/>
  <c r="I69" i="1"/>
  <c r="E70" i="1"/>
  <c r="E69" i="1"/>
  <c r="E71" i="1"/>
  <c r="H69" i="1"/>
  <c r="H71" i="1"/>
  <c r="H70" i="1"/>
  <c r="G69" i="1"/>
  <c r="G71" i="1"/>
  <c r="G70" i="1"/>
  <c r="AO77" i="1" l="1"/>
  <c r="AM77" i="1"/>
  <c r="AN77" i="1"/>
  <c r="AK77" i="1"/>
  <c r="AJ77" i="1"/>
  <c r="AL77" i="1"/>
  <c r="AR78" i="1"/>
  <c r="AS78" i="1"/>
  <c r="AT78" i="1"/>
  <c r="AU78" i="1"/>
  <c r="AV78" i="1"/>
  <c r="AW78" i="1"/>
  <c r="AQ79" i="1"/>
  <c r="AI78" i="1"/>
  <c r="V76" i="1"/>
  <c r="W76" i="1"/>
  <c r="T76" i="1"/>
  <c r="U76" i="1"/>
  <c r="X76" i="1"/>
  <c r="Y76" i="1"/>
  <c r="AE75" i="1"/>
  <c r="AF75" i="1"/>
  <c r="AG75" i="1"/>
  <c r="AC75" i="1"/>
  <c r="AD75" i="1"/>
  <c r="AB75" i="1"/>
  <c r="L75" i="1"/>
  <c r="P75" i="1"/>
  <c r="N75" i="1"/>
  <c r="Q75" i="1"/>
  <c r="O75" i="1"/>
  <c r="M75" i="1"/>
  <c r="AA76" i="1"/>
  <c r="S77" i="1"/>
  <c r="K76" i="1"/>
  <c r="G72" i="1"/>
  <c r="H72" i="1"/>
  <c r="E72" i="1"/>
  <c r="F72" i="1"/>
  <c r="C73" i="1"/>
  <c r="D72" i="1"/>
  <c r="AO78" i="1" l="1"/>
  <c r="AL78" i="1"/>
  <c r="AM78" i="1"/>
  <c r="AK78" i="1"/>
  <c r="AN78" i="1"/>
  <c r="AJ78" i="1"/>
  <c r="AR79" i="1"/>
  <c r="AS79" i="1"/>
  <c r="AT79" i="1"/>
  <c r="AU79" i="1"/>
  <c r="AV79" i="1"/>
  <c r="AW79" i="1"/>
  <c r="AQ80" i="1"/>
  <c r="AI79" i="1"/>
  <c r="Y77" i="1"/>
  <c r="T77" i="1"/>
  <c r="W77" i="1"/>
  <c r="X77" i="1"/>
  <c r="U77" i="1"/>
  <c r="V77" i="1"/>
  <c r="AD76" i="1"/>
  <c r="AE76" i="1"/>
  <c r="AF76" i="1"/>
  <c r="AG76" i="1"/>
  <c r="AC76" i="1"/>
  <c r="AB76" i="1"/>
  <c r="P76" i="1"/>
  <c r="N76" i="1"/>
  <c r="M76" i="1"/>
  <c r="L76" i="1"/>
  <c r="Q76" i="1"/>
  <c r="O76" i="1"/>
  <c r="AA77" i="1"/>
  <c r="S78" i="1"/>
  <c r="K77" i="1"/>
  <c r="C74" i="1"/>
  <c r="D73" i="1"/>
  <c r="H73" i="1"/>
  <c r="F73" i="1"/>
  <c r="G73" i="1"/>
  <c r="I73" i="1"/>
  <c r="E73" i="1"/>
  <c r="AN79" i="1" l="1"/>
  <c r="AM79" i="1"/>
  <c r="AJ79" i="1"/>
  <c r="AO79" i="1"/>
  <c r="AL79" i="1"/>
  <c r="AK79" i="1"/>
  <c r="AT80" i="1"/>
  <c r="AR80" i="1"/>
  <c r="AS80" i="1"/>
  <c r="AU80" i="1"/>
  <c r="AV80" i="1"/>
  <c r="AW80" i="1"/>
  <c r="AQ81" i="1"/>
  <c r="AI80" i="1"/>
  <c r="Q77" i="1"/>
  <c r="O77" i="1"/>
  <c r="M77" i="1"/>
  <c r="L77" i="1"/>
  <c r="P77" i="1"/>
  <c r="N77" i="1"/>
  <c r="T78" i="1"/>
  <c r="V78" i="1"/>
  <c r="X78" i="1"/>
  <c r="U78" i="1"/>
  <c r="Y78" i="1"/>
  <c r="W78" i="1"/>
  <c r="AG77" i="1"/>
  <c r="AC77" i="1"/>
  <c r="AD77" i="1"/>
  <c r="AE77" i="1"/>
  <c r="AF77" i="1"/>
  <c r="AB77" i="1"/>
  <c r="AA78" i="1"/>
  <c r="S79" i="1"/>
  <c r="K78" i="1"/>
  <c r="C75" i="1"/>
  <c r="D74" i="1"/>
  <c r="F74" i="1"/>
  <c r="I74" i="1"/>
  <c r="E74" i="1"/>
  <c r="G74" i="1"/>
  <c r="H74" i="1"/>
  <c r="AM80" i="1" l="1"/>
  <c r="AN80" i="1"/>
  <c r="AJ80" i="1"/>
  <c r="AO80" i="1"/>
  <c r="AL80" i="1"/>
  <c r="AK80" i="1"/>
  <c r="AV81" i="1"/>
  <c r="AW81" i="1"/>
  <c r="AR81" i="1"/>
  <c r="AS81" i="1"/>
  <c r="AT81" i="1"/>
  <c r="AU81" i="1"/>
  <c r="AQ82" i="1"/>
  <c r="AI81" i="1"/>
  <c r="W79" i="1"/>
  <c r="T79" i="1"/>
  <c r="X79" i="1"/>
  <c r="U79" i="1"/>
  <c r="V79" i="1"/>
  <c r="Y79" i="1"/>
  <c r="AF78" i="1"/>
  <c r="AC78" i="1"/>
  <c r="AG78" i="1"/>
  <c r="AD78" i="1"/>
  <c r="AE78" i="1"/>
  <c r="AB78" i="1"/>
  <c r="Q78" i="1"/>
  <c r="O78" i="1"/>
  <c r="P78" i="1"/>
  <c r="N78" i="1"/>
  <c r="M78" i="1"/>
  <c r="L78" i="1"/>
  <c r="AA79" i="1"/>
  <c r="S80" i="1"/>
  <c r="K79" i="1"/>
  <c r="C76" i="1"/>
  <c r="D75" i="1"/>
  <c r="H75" i="1"/>
  <c r="G75" i="1"/>
  <c r="F75" i="1"/>
  <c r="E75" i="1"/>
  <c r="I75" i="1"/>
  <c r="AM81" i="1" l="1"/>
  <c r="AJ81" i="1"/>
  <c r="AN81" i="1"/>
  <c r="AK81" i="1"/>
  <c r="AL81" i="1"/>
  <c r="AO81" i="1"/>
  <c r="AR82" i="1"/>
  <c r="AS82" i="1"/>
  <c r="AT82" i="1"/>
  <c r="AU82" i="1"/>
  <c r="AV82" i="1"/>
  <c r="AW82" i="1"/>
  <c r="AQ83" i="1"/>
  <c r="AI82" i="1"/>
  <c r="AE79" i="1"/>
  <c r="AF79" i="1"/>
  <c r="AC79" i="1"/>
  <c r="AG79" i="1"/>
  <c r="AD79" i="1"/>
  <c r="AB79" i="1"/>
  <c r="Q79" i="1"/>
  <c r="O79" i="1"/>
  <c r="M79" i="1"/>
  <c r="L79" i="1"/>
  <c r="P79" i="1"/>
  <c r="N79" i="1"/>
  <c r="X80" i="1"/>
  <c r="Y80" i="1"/>
  <c r="V80" i="1"/>
  <c r="W80" i="1"/>
  <c r="T80" i="1"/>
  <c r="U80" i="1"/>
  <c r="AA80" i="1"/>
  <c r="S81" i="1"/>
  <c r="K80" i="1"/>
  <c r="C77" i="1"/>
  <c r="D76" i="1"/>
  <c r="H76" i="1"/>
  <c r="F76" i="1"/>
  <c r="I76" i="1"/>
  <c r="E76" i="1"/>
  <c r="G76" i="1"/>
  <c r="AK82" i="1" l="1"/>
  <c r="AJ82" i="1"/>
  <c r="AO82" i="1"/>
  <c r="AM82" i="1"/>
  <c r="AL82" i="1"/>
  <c r="AN82" i="1"/>
  <c r="AW83" i="1"/>
  <c r="AU83" i="1"/>
  <c r="AT83" i="1"/>
  <c r="AV83" i="1"/>
  <c r="AR83" i="1"/>
  <c r="AS83" i="1"/>
  <c r="AQ84" i="1"/>
  <c r="AI83" i="1"/>
  <c r="Q80" i="1"/>
  <c r="O80" i="1"/>
  <c r="P80" i="1"/>
  <c r="N80" i="1"/>
  <c r="M80" i="1"/>
  <c r="L80" i="1"/>
  <c r="U81" i="1"/>
  <c r="V81" i="1"/>
  <c r="Y81" i="1"/>
  <c r="T81" i="1"/>
  <c r="W81" i="1"/>
  <c r="X81" i="1"/>
  <c r="AD80" i="1"/>
  <c r="AE80" i="1"/>
  <c r="AF80" i="1"/>
  <c r="AG80" i="1"/>
  <c r="AC80" i="1"/>
  <c r="AB80" i="1"/>
  <c r="AA81" i="1"/>
  <c r="S82" i="1"/>
  <c r="K81" i="1"/>
  <c r="C78" i="1"/>
  <c r="D77" i="1"/>
  <c r="F77" i="1"/>
  <c r="I77" i="1"/>
  <c r="E77" i="1"/>
  <c r="H77" i="1"/>
  <c r="G77" i="1"/>
  <c r="AN83" i="1" l="1"/>
  <c r="AK83" i="1"/>
  <c r="AO83" i="1"/>
  <c r="AJ83" i="1"/>
  <c r="AM83" i="1"/>
  <c r="AL83" i="1"/>
  <c r="AT84" i="1"/>
  <c r="AV84" i="1"/>
  <c r="AW84" i="1"/>
  <c r="AU84" i="1"/>
  <c r="AR84" i="1"/>
  <c r="AS84" i="1"/>
  <c r="AQ85" i="1"/>
  <c r="AI84" i="1"/>
  <c r="Q81" i="1"/>
  <c r="O81" i="1"/>
  <c r="M81" i="1"/>
  <c r="L81" i="1"/>
  <c r="P81" i="1"/>
  <c r="N81" i="1"/>
  <c r="Y82" i="1"/>
  <c r="W82" i="1"/>
  <c r="T82" i="1"/>
  <c r="V82" i="1"/>
  <c r="X82" i="1"/>
  <c r="U82" i="1"/>
  <c r="AG81" i="1"/>
  <c r="AC81" i="1"/>
  <c r="AD81" i="1"/>
  <c r="AE81" i="1"/>
  <c r="AF81" i="1"/>
  <c r="AB81" i="1"/>
  <c r="AA82" i="1"/>
  <c r="S83" i="1"/>
  <c r="K82" i="1"/>
  <c r="C79" i="1"/>
  <c r="D78" i="1"/>
  <c r="E78" i="1"/>
  <c r="H78" i="1"/>
  <c r="F78" i="1"/>
  <c r="I78" i="1"/>
  <c r="G78" i="1"/>
  <c r="AK84" i="1" l="1"/>
  <c r="AL84" i="1"/>
  <c r="AN84" i="1"/>
  <c r="AO84" i="1"/>
  <c r="AJ84" i="1"/>
  <c r="AM84" i="1"/>
  <c r="AW85" i="1"/>
  <c r="AV85" i="1"/>
  <c r="AR85" i="1"/>
  <c r="AT85" i="1"/>
  <c r="AU85" i="1"/>
  <c r="AS85" i="1"/>
  <c r="AQ86" i="1"/>
  <c r="AI85" i="1"/>
  <c r="L82" i="1"/>
  <c r="Q82" i="1"/>
  <c r="O82" i="1"/>
  <c r="P82" i="1"/>
  <c r="N82" i="1"/>
  <c r="M82" i="1"/>
  <c r="W83" i="1"/>
  <c r="T83" i="1"/>
  <c r="X83" i="1"/>
  <c r="U83" i="1"/>
  <c r="V83" i="1"/>
  <c r="Y83" i="1"/>
  <c r="AF82" i="1"/>
  <c r="AG82" i="1"/>
  <c r="AD82" i="1"/>
  <c r="AE82" i="1"/>
  <c r="AC82" i="1"/>
  <c r="AB82" i="1"/>
  <c r="AA83" i="1"/>
  <c r="S84" i="1"/>
  <c r="K83" i="1"/>
  <c r="C80" i="1"/>
  <c r="D79" i="1"/>
  <c r="E79" i="1"/>
  <c r="F79" i="1"/>
  <c r="I79" i="1"/>
  <c r="H79" i="1"/>
  <c r="G79" i="1"/>
  <c r="AO85" i="1" l="1"/>
  <c r="AL85" i="1"/>
  <c r="AJ85" i="1"/>
  <c r="AN85" i="1"/>
  <c r="AK85" i="1"/>
  <c r="AM85" i="1"/>
  <c r="AR86" i="1"/>
  <c r="AS86" i="1"/>
  <c r="AT86" i="1"/>
  <c r="AV86" i="1"/>
  <c r="AW86" i="1"/>
  <c r="AU86" i="1"/>
  <c r="AQ87" i="1"/>
  <c r="AI86" i="1"/>
  <c r="AE83" i="1"/>
  <c r="AF83" i="1"/>
  <c r="AG83" i="1"/>
  <c r="AD83" i="1"/>
  <c r="AC83" i="1"/>
  <c r="AB83" i="1"/>
  <c r="Q83" i="1"/>
  <c r="O83" i="1"/>
  <c r="M83" i="1"/>
  <c r="L83" i="1"/>
  <c r="P83" i="1"/>
  <c r="N83" i="1"/>
  <c r="W84" i="1"/>
  <c r="T84" i="1"/>
  <c r="U84" i="1"/>
  <c r="X84" i="1"/>
  <c r="Y84" i="1"/>
  <c r="V84" i="1"/>
  <c r="AA84" i="1"/>
  <c r="S85" i="1"/>
  <c r="K84" i="1"/>
  <c r="C81" i="1"/>
  <c r="D80" i="1"/>
  <c r="I80" i="1"/>
  <c r="H80" i="1"/>
  <c r="G80" i="1"/>
  <c r="F80" i="1"/>
  <c r="E80" i="1"/>
  <c r="AL86" i="1" l="1"/>
  <c r="AJ86" i="1"/>
  <c r="AO86" i="1"/>
  <c r="AM86" i="1"/>
  <c r="AN86" i="1"/>
  <c r="AK86" i="1"/>
  <c r="AR87" i="1"/>
  <c r="AT87" i="1"/>
  <c r="AU87" i="1"/>
  <c r="AV87" i="1"/>
  <c r="AS87" i="1"/>
  <c r="AW87" i="1"/>
  <c r="AQ88" i="1"/>
  <c r="AI87" i="1"/>
  <c r="U85" i="1"/>
  <c r="V85" i="1"/>
  <c r="Y85" i="1"/>
  <c r="T85" i="1"/>
  <c r="W85" i="1"/>
  <c r="X85" i="1"/>
  <c r="AD84" i="1"/>
  <c r="AE84" i="1"/>
  <c r="AF84" i="1"/>
  <c r="AG84" i="1"/>
  <c r="AC84" i="1"/>
  <c r="AB84" i="1"/>
  <c r="L84" i="1"/>
  <c r="Q84" i="1"/>
  <c r="O84" i="1"/>
  <c r="P84" i="1"/>
  <c r="N84" i="1"/>
  <c r="M84" i="1"/>
  <c r="AA85" i="1"/>
  <c r="S86" i="1"/>
  <c r="K85" i="1"/>
  <c r="C82" i="1"/>
  <c r="D81" i="1"/>
  <c r="E81" i="1"/>
  <c r="H81" i="1"/>
  <c r="F81" i="1"/>
  <c r="I81" i="1"/>
  <c r="G81" i="1"/>
  <c r="AJ87" i="1" l="1"/>
  <c r="AL87" i="1"/>
  <c r="AO87" i="1"/>
  <c r="AM87" i="1"/>
  <c r="AN87" i="1"/>
  <c r="AK87" i="1"/>
  <c r="AR88" i="1"/>
  <c r="AS88" i="1"/>
  <c r="AT88" i="1"/>
  <c r="AU88" i="1"/>
  <c r="AV88" i="1"/>
  <c r="AW88" i="1"/>
  <c r="AQ89" i="1"/>
  <c r="AI88" i="1"/>
  <c r="P85" i="1"/>
  <c r="N85" i="1"/>
  <c r="Q85" i="1"/>
  <c r="O85" i="1"/>
  <c r="M85" i="1"/>
  <c r="L85" i="1"/>
  <c r="X86" i="1"/>
  <c r="U86" i="1"/>
  <c r="Y86" i="1"/>
  <c r="W86" i="1"/>
  <c r="T86" i="1"/>
  <c r="V86" i="1"/>
  <c r="AG85" i="1"/>
  <c r="AC85" i="1"/>
  <c r="AD85" i="1"/>
  <c r="AE85" i="1"/>
  <c r="AF85" i="1"/>
  <c r="AB85" i="1"/>
  <c r="AA86" i="1"/>
  <c r="S87" i="1"/>
  <c r="K86" i="1"/>
  <c r="C83" i="1"/>
  <c r="D82" i="1"/>
  <c r="F82" i="1"/>
  <c r="I82" i="1"/>
  <c r="E82" i="1"/>
  <c r="H82" i="1"/>
  <c r="G82" i="1"/>
  <c r="AK88" i="1" l="1"/>
  <c r="AM88" i="1"/>
  <c r="AO88" i="1"/>
  <c r="AL88" i="1"/>
  <c r="AN88" i="1"/>
  <c r="AJ88" i="1"/>
  <c r="AV89" i="1"/>
  <c r="AS89" i="1"/>
  <c r="AR89" i="1"/>
  <c r="AW89" i="1"/>
  <c r="AT89" i="1"/>
  <c r="AU89" i="1"/>
  <c r="AQ90" i="1"/>
  <c r="AI89" i="1"/>
  <c r="P86" i="1"/>
  <c r="N86" i="1"/>
  <c r="M86" i="1"/>
  <c r="L86" i="1"/>
  <c r="Q86" i="1"/>
  <c r="O86" i="1"/>
  <c r="V87" i="1"/>
  <c r="Y87" i="1"/>
  <c r="W87" i="1"/>
  <c r="T87" i="1"/>
  <c r="X87" i="1"/>
  <c r="U87" i="1"/>
  <c r="AF86" i="1"/>
  <c r="AG86" i="1"/>
  <c r="AC86" i="1"/>
  <c r="AD86" i="1"/>
  <c r="AE86" i="1"/>
  <c r="AB86" i="1"/>
  <c r="AA87" i="1"/>
  <c r="S88" i="1"/>
  <c r="K87" i="1"/>
  <c r="C84" i="1"/>
  <c r="D83" i="1"/>
  <c r="E83" i="1"/>
  <c r="H83" i="1"/>
  <c r="F83" i="1"/>
  <c r="I83" i="1"/>
  <c r="G83" i="1"/>
  <c r="AJ89" i="1" l="1"/>
  <c r="AM89" i="1"/>
  <c r="AN89" i="1"/>
  <c r="AK89" i="1"/>
  <c r="AL89" i="1"/>
  <c r="AO89" i="1"/>
  <c r="AR90" i="1"/>
  <c r="AS90" i="1"/>
  <c r="AT90" i="1"/>
  <c r="AV90" i="1"/>
  <c r="AW90" i="1"/>
  <c r="AU90" i="1"/>
  <c r="AQ91" i="1"/>
  <c r="AI90" i="1"/>
  <c r="AE87" i="1"/>
  <c r="AC87" i="1"/>
  <c r="AF87" i="1"/>
  <c r="AG87" i="1"/>
  <c r="AD87" i="1"/>
  <c r="AB87" i="1"/>
  <c r="P87" i="1"/>
  <c r="N87" i="1"/>
  <c r="Q87" i="1"/>
  <c r="O87" i="1"/>
  <c r="M87" i="1"/>
  <c r="L87" i="1"/>
  <c r="W88" i="1"/>
  <c r="T88" i="1"/>
  <c r="U88" i="1"/>
  <c r="X88" i="1"/>
  <c r="Y88" i="1"/>
  <c r="V88" i="1"/>
  <c r="AA88" i="1"/>
  <c r="S89" i="1"/>
  <c r="K88" i="1"/>
  <c r="C85" i="1"/>
  <c r="D84" i="1"/>
  <c r="G84" i="1"/>
  <c r="E84" i="1"/>
  <c r="F84" i="1"/>
  <c r="I84" i="1"/>
  <c r="H84" i="1"/>
  <c r="AN90" i="1" l="1"/>
  <c r="AL90" i="1"/>
  <c r="AK90" i="1"/>
  <c r="AO90" i="1"/>
  <c r="AM90" i="1"/>
  <c r="AJ90" i="1"/>
  <c r="AS91" i="1"/>
  <c r="AU91" i="1"/>
  <c r="AT91" i="1"/>
  <c r="AW91" i="1"/>
  <c r="AV91" i="1"/>
  <c r="AR91" i="1"/>
  <c r="AI91" i="1"/>
  <c r="AD88" i="1"/>
  <c r="AE88" i="1"/>
  <c r="AF88" i="1"/>
  <c r="AG88" i="1"/>
  <c r="AC88" i="1"/>
  <c r="AB88" i="1"/>
  <c r="P88" i="1"/>
  <c r="N88" i="1"/>
  <c r="M88" i="1"/>
  <c r="L88" i="1"/>
  <c r="Q88" i="1"/>
  <c r="O88" i="1"/>
  <c r="W89" i="1"/>
  <c r="X89" i="1"/>
  <c r="U89" i="1"/>
  <c r="V89" i="1"/>
  <c r="Y89" i="1"/>
  <c r="T89" i="1"/>
  <c r="AA89" i="1"/>
  <c r="S90" i="1"/>
  <c r="K89" i="1"/>
  <c r="C86" i="1"/>
  <c r="D85" i="1"/>
  <c r="H85" i="1"/>
  <c r="I85" i="1"/>
  <c r="G85" i="1"/>
  <c r="F85" i="1"/>
  <c r="E85" i="1"/>
  <c r="AN91" i="1" l="1"/>
  <c r="AK91" i="1"/>
  <c r="AL91" i="1"/>
  <c r="AM91" i="1"/>
  <c r="AO91" i="1"/>
  <c r="AJ91" i="1"/>
  <c r="AG89" i="1"/>
  <c r="AC89" i="1"/>
  <c r="AE89" i="1"/>
  <c r="AF89" i="1"/>
  <c r="AD89" i="1"/>
  <c r="AB89" i="1"/>
  <c r="L89" i="1"/>
  <c r="P89" i="1"/>
  <c r="N89" i="1"/>
  <c r="Q89" i="1"/>
  <c r="O89" i="1"/>
  <c r="M89" i="1"/>
  <c r="T90" i="1"/>
  <c r="V90" i="1"/>
  <c r="X90" i="1"/>
  <c r="U90" i="1"/>
  <c r="Y90" i="1"/>
  <c r="W90" i="1"/>
  <c r="AA90" i="1"/>
  <c r="S91" i="1"/>
  <c r="K90" i="1"/>
  <c r="C87" i="1"/>
  <c r="D86" i="1"/>
  <c r="H86" i="1"/>
  <c r="G86" i="1"/>
  <c r="F86" i="1"/>
  <c r="E86" i="1"/>
  <c r="I86" i="1"/>
  <c r="P90" i="1" l="1"/>
  <c r="N90" i="1"/>
  <c r="M90" i="1"/>
  <c r="L90" i="1"/>
  <c r="Q90" i="1"/>
  <c r="O90" i="1"/>
  <c r="X91" i="1"/>
  <c r="U91" i="1"/>
  <c r="Y91" i="1"/>
  <c r="V91" i="1"/>
  <c r="W91" i="1"/>
  <c r="T91" i="1"/>
  <c r="AF90" i="1"/>
  <c r="AC90" i="1"/>
  <c r="AG90" i="1"/>
  <c r="AE90" i="1"/>
  <c r="AD90" i="1"/>
  <c r="AB90" i="1"/>
  <c r="AA91" i="1"/>
  <c r="K91" i="1"/>
  <c r="C88" i="1"/>
  <c r="D87" i="1"/>
  <c r="F87" i="1"/>
  <c r="I87" i="1"/>
  <c r="G87" i="1"/>
  <c r="E87" i="1"/>
  <c r="H87" i="1"/>
  <c r="AE91" i="1" l="1"/>
  <c r="AF91" i="1"/>
  <c r="AC91" i="1"/>
  <c r="AG91" i="1"/>
  <c r="AD91" i="1"/>
  <c r="AB91" i="1"/>
  <c r="L91" i="1"/>
  <c r="P91" i="1"/>
  <c r="N91" i="1"/>
  <c r="Q91" i="1"/>
  <c r="O91" i="1"/>
  <c r="M91" i="1"/>
  <c r="C89" i="1"/>
  <c r="D88" i="1"/>
  <c r="I88" i="1"/>
  <c r="E88" i="1"/>
  <c r="H88" i="1"/>
  <c r="G88" i="1"/>
  <c r="F88" i="1"/>
  <c r="C90" i="1" l="1"/>
  <c r="D89" i="1"/>
  <c r="H89" i="1"/>
  <c r="F89" i="1"/>
  <c r="I89" i="1"/>
  <c r="G89" i="1"/>
  <c r="E89" i="1"/>
  <c r="C91" i="1" l="1"/>
  <c r="D90" i="1"/>
  <c r="I90" i="1"/>
  <c r="F90" i="1"/>
  <c r="E90" i="1"/>
  <c r="H90" i="1"/>
  <c r="G90" i="1"/>
  <c r="D91" i="1" l="1"/>
  <c r="E91" i="1"/>
  <c r="G91" i="1"/>
  <c r="F91" i="1"/>
  <c r="I91" i="1"/>
  <c r="H91" i="1"/>
</calcChain>
</file>

<file path=xl/sharedStrings.xml><?xml version="1.0" encoding="utf-8"?>
<sst xmlns="http://schemas.openxmlformats.org/spreadsheetml/2006/main" count="386" uniqueCount="158">
  <si>
    <t>130-90-10</t>
  </si>
  <si>
    <t>130-70-10</t>
  </si>
  <si>
    <t>120-90-10</t>
  </si>
  <si>
    <t>120-70-10</t>
  </si>
  <si>
    <t>110-90-10</t>
  </si>
  <si>
    <t>110-80-10</t>
  </si>
  <si>
    <t>100-90-10</t>
  </si>
  <si>
    <t>100-80-10</t>
  </si>
  <si>
    <t>90-90-10</t>
  </si>
  <si>
    <t>3.50-10</t>
  </si>
  <si>
    <t>3.00-10</t>
  </si>
  <si>
    <t>Umfang</t>
  </si>
  <si>
    <t>Dimensionen</t>
  </si>
  <si>
    <t>Z1</t>
  </si>
  <si>
    <t>Z2</t>
  </si>
  <si>
    <t>ÜS</t>
  </si>
  <si>
    <t xml:space="preserve">Übersetzung </t>
  </si>
  <si>
    <t xml:space="preserve">Radumfang [mm] </t>
  </si>
  <si>
    <t>Geschwindigkeitstabelle [km/h]</t>
  </si>
  <si>
    <t>U/min</t>
  </si>
  <si>
    <t>G1</t>
  </si>
  <si>
    <t>G2</t>
  </si>
  <si>
    <t>G3</t>
  </si>
  <si>
    <t>G4</t>
  </si>
  <si>
    <t>G5</t>
  </si>
  <si>
    <t>G6</t>
  </si>
  <si>
    <t>1=&gt;2</t>
  </si>
  <si>
    <t>2=&gt;3</t>
  </si>
  <si>
    <t>3=&gt;4</t>
  </si>
  <si>
    <t>4=&gt;5</t>
  </si>
  <si>
    <t>5=&gt;6</t>
  </si>
  <si>
    <t>Gangsprung</t>
  </si>
  <si>
    <t xml:space="preserve">4-Gang </t>
  </si>
  <si>
    <t xml:space="preserve">6-Gang </t>
  </si>
  <si>
    <t xml:space="preserve">5-Gang </t>
  </si>
  <si>
    <t>Alle</t>
  </si>
  <si>
    <t>GangräderRange</t>
  </si>
  <si>
    <t>Setup 1</t>
  </si>
  <si>
    <t>Setup 2</t>
  </si>
  <si>
    <t>Setup 3</t>
  </si>
  <si>
    <t>Setup 4</t>
  </si>
  <si>
    <t>http://www.germanscooterforum.de/topic/260663-gearcalc-by-motorhead-excel-getrieberechner-ahnlich-geardata/</t>
  </si>
  <si>
    <t>folgende Felder sind für euch als Anwender je nach Anforderungen in den Setups zu ändern!</t>
  </si>
  <si>
    <t xml:space="preserve">etwaige Updates, Erweiterungen, Änderungen usw. findet ihr hier im GSF: </t>
  </si>
  <si>
    <t>Reifen:</t>
  </si>
  <si>
    <t>http://www.germanscooterforum.de/index.php?showtopic=75882</t>
  </si>
  <si>
    <t>Primärübersetzungen Smallframe:</t>
  </si>
  <si>
    <t>4,93er (69:14) schräg / M 1,75 .. Serie: V50S, ital. HP50-Modell .. Anm.: Komb. mit Pinasco-Ritzel (16 Zähne) möglich</t>
  </si>
  <si>
    <t>4,60er (69:15) schräg / M 1,75 .. Serie: V50 ab ´76/´77, alle PK50S/XL/XL2 .. Anm.: Komb. mit Pinasco-Ritzel (16 Zähne) möglich</t>
  </si>
  <si>
    <t>4,25er (68:16) schräg / M 1,75 .. Serie: V50N Dreigang ca.´75</t>
  </si>
  <si>
    <t>4,19er (67:16) schräg / M 1,75 .. Serie: V50 Special Dreigang</t>
  </si>
  <si>
    <t>---- Kein 4,00er (60:15) wie z.B. bei Scooterhelp im Gearing Calculator aufgeführt!!!!!! ----</t>
  </si>
  <si>
    <t>3,72er (67:18) schräg / M 1,75 .. Serie: V50SS/SR, auch V50S (ab ´66 / unificata) und V50N/R/L (ital. Dreigang mit 9 Zoll-Bereifung)</t>
  </si>
  <si>
    <t>3,62er (76:21) gerade / M 1,5 (taucht bisweilen auf, aber nirgends lieferbar!)</t>
  </si>
  <si>
    <t>3,25er (65:20) schräg / M 1,75 .. Serie: nur bekannt bei Motovespa PK75XL (Spanien)</t>
  </si>
  <si>
    <t>3,00er (72:24) gerade / M 1,5 .. Anm.: Komb. mit DRT* Ritzel mit 22, 23 und 25 Zähnen möglich</t>
  </si>
  <si>
    <t>2,95er (62:21) gerade / M 1,75 (Alu von Polini)</t>
  </si>
  <si>
    <t>2,86er (63:22) schräg / M 1,75 .. Serie: V90, PK80S</t>
  </si>
  <si>
    <t>2,60er (60:23) gerade / M 1,75 (Alu von Polini)</t>
  </si>
  <si>
    <t>2,56er (69:27) gerade / M 1,5 .. Anm.: Komb. mit DRT* Ritzel mit 24, 25, 26 und 28 Zähnen möglich</t>
  </si>
  <si>
    <t>2,54er (61:24) schräg / M 1,75 .. Serie: V90SS, Primavera, PK125S/XL/XL2, P125ETS</t>
  </si>
  <si>
    <t>2,42er (58:24) gerade / M1,75 (Alu von Polini)</t>
  </si>
  <si>
    <t xml:space="preserve">2,34er (68:29) gerade / M 1,5 .. Anm.: Komb. mit DRT* Ritzel mit 28 Zähnen möglich </t>
  </si>
  <si>
    <t>Anm.: M = Modul, schräg = Originale Piaggio-Variante schrägverzahnt, gerade = Zubehörvariante geradeverzahnt</t>
  </si>
  <si>
    <t>#######################################################################################</t>
  </si>
  <si>
    <t>DRT: Mögliche Übersetzungsverhältnisse Primär:</t>
  </si>
  <si>
    <t>22/ 72 (3,30) DRT Art.-Nr.: 4043172B (mit Art.-Nr.: 15300000)</t>
  </si>
  <si>
    <t>23/ 72 (3.13) DRT Art.-Nr.: 4043172 (mit Art.-Nr.: 15300000)</t>
  </si>
  <si>
    <t>24/ 72 (3.00) Art.-Nr.: 15300000</t>
  </si>
  <si>
    <t>25/ 72 (2.88) DRT Art.-Nr.: 4043172A (mit Art.-Nr.: 15300000)</t>
  </si>
  <si>
    <t>24/ 69 (2.88) DRT Art.-Nr.: 4043180A (mit Art.-Nr.: 15330000)</t>
  </si>
  <si>
    <t>25/ 69 (2.76) DRT Art.-Nr.: 4043180 (mit Art.-Nr.: 15330000)</t>
  </si>
  <si>
    <t>26/ 69 (2.65) DRT Art.-Nr.: 4043165 (mit Art.-Nr.: 15330000)</t>
  </si>
  <si>
    <t>22/ 58 (2.63) DRT Art.-Nr. 4043215 (mit Art.-Nr.: 15410000)</t>
  </si>
  <si>
    <t>27/ 69 (2.56) Art.-Nr.: 15330000</t>
  </si>
  <si>
    <t>24/ 61 (2.54) Original</t>
  </si>
  <si>
    <t>23/ 58 (2.52) DRT Art.-Nr. 4043215A (mit Art.-Nr.: 15410000)</t>
  </si>
  <si>
    <t>28/ 69 (2.46) DRT Art.-Nr.: 4043165A (mit Art.-Nr.: 15330000)</t>
  </si>
  <si>
    <t>28/ 68 (2.42) DRT Art.-Nr.: 4043167 (mit Art.-Nr.: 15320000)</t>
  </si>
  <si>
    <t>24/ 58 (2.42) Art.-Nr.: 15410000</t>
  </si>
  <si>
    <t>29/ 68 (2.34) Art.-Nr.: 15320000</t>
  </si>
  <si>
    <t>30/ 68 (2.26) DRT Art.-Nr.: 4043167A (mit Art.-Nr.: 15320000)</t>
  </si>
  <si>
    <t>#####################################################################</t>
  </si>
  <si>
    <t>Sekundär-/Schaltgetriebeübersetzungen Smallframe:</t>
  </si>
  <si>
    <t>-geradeverzahnt mit Modul 2,0:</t>
  </si>
  <si>
    <t>Viergang-Schaltgetriebe Standard:</t>
  </si>
  <si>
    <t>1. Gang 58:10 Zähne .. Anm.: Komb. mit DRT* Gangrädern mit 55 und 56 Zähnen möglich</t>
  </si>
  <si>
    <t>2. Gang 54:14 Zähne .. Anm.: Komb. mit DRT* Gangrad mit 52 Zähnen möglich</t>
  </si>
  <si>
    <t>3. Gang 50:18 Zähne .. Anm.: Komb. mit DRT* Gangrad mit 51 Zähnen möglich</t>
  </si>
  <si>
    <t>4. Gang 46:22 Zähne .. Anm.: Komb. mit DRT* Gangrädern 48 Zähnen möglich</t>
  </si>
  <si>
    <t>Viergang-Schaltgetriebe Standard mit DRT Runner-Nebenwelle</t>
  </si>
  <si>
    <t>http://www.sip-scootershop.com/de/products/nebenwelle+zahnradsatz+z+2017_40430313</t>
  </si>
  <si>
    <t xml:space="preserve">1. Gang 58:10 Zähne </t>
  </si>
  <si>
    <t>2. Gang 54:14 Zähne</t>
  </si>
  <si>
    <t>3. Gang 50:17 Zähne &lt;= geändert</t>
  </si>
  <si>
    <t>4. Gang 46:20 Zähne &lt;= geändert</t>
  </si>
  <si>
    <t>Viergang-Schaltgetriebe Standard mit DRT Sincro-Nebenwelle</t>
  </si>
  <si>
    <t>http://www.sip-scootershop.com/DE/products/nebenwelle+zahnradsatz+z+1917_40442171</t>
  </si>
  <si>
    <t>4. Gang 46:19 Zähne &lt;= geändert</t>
  </si>
  <si>
    <t>Viergang-Sondertyp "Österreich lang":</t>
  </si>
  <si>
    <t>1. Gang 58:10 Zähne</t>
  </si>
  <si>
    <t>2. Gang 54:15 Zähne</t>
  </si>
  <si>
    <t>3. Gang 49:21 Zähne</t>
  </si>
  <si>
    <t>4. Gang 43:26 Zähne</t>
  </si>
  <si>
    <t>Viergang-Sondertyp V50S: (nur in Verbindung mit der 4,93er Primär)</t>
  </si>
  <si>
    <t>1. Gang 60:10 Zähne</t>
  </si>
  <si>
    <t>Zirri (geänderter 4. Gang):</t>
  </si>
  <si>
    <t>4. Gang 49:21 Zähne</t>
  </si>
  <si>
    <t>Taffspeed (geänderter 4. Gang):</t>
  </si>
  <si>
    <t>4. Gang 46:21 Zähne</t>
  </si>
  <si>
    <t>Dreigang-Schaltgetriebe Standard:</t>
  </si>
  <si>
    <t>2. Gang 54:16 Zähne</t>
  </si>
  <si>
    <t>3. Gang 47:22 Zähne .. Anm.: Komb. mit DRT* Gangrad mit 48 Zähnen möglich</t>
  </si>
  <si>
    <t>Sondertyp italienisches "HP"-Modell (3 marce):</t>
  </si>
  <si>
    <t>2. Gang 52:16 Zähne</t>
  </si>
  <si>
    <t>3. Gang 47:23 Zähne</t>
  </si>
  <si>
    <t>PX80</t>
  </si>
  <si>
    <t>2. 14/55</t>
  </si>
  <si>
    <t>3. 19/50</t>
  </si>
  <si>
    <t>4. 23/47</t>
  </si>
  <si>
    <t>2. 16/54</t>
  </si>
  <si>
    <t>3. 20/48</t>
  </si>
  <si>
    <t>4. 25/44</t>
  </si>
  <si>
    <t>2. 13/42</t>
  </si>
  <si>
    <t>3. 17/38</t>
  </si>
  <si>
    <t>4. 21/36</t>
  </si>
  <si>
    <t>4. 21/35</t>
  </si>
  <si>
    <t>Primär:</t>
  </si>
  <si>
    <t>PX200: 23/65</t>
  </si>
  <si>
    <t>150 Sprint: 22/67</t>
  </si>
  <si>
    <t>Cosa 200: 21/68 (wohl erst mit dem Aluzylinder)</t>
  </si>
  <si>
    <t>PX 125 T5: 20/68</t>
  </si>
  <si>
    <t>PX 80: 20/68</t>
  </si>
  <si>
    <t>Polini/Malossi: 23/64</t>
  </si>
  <si>
    <t>Malossi ultralang: 24/63</t>
  </si>
  <si>
    <t>1. 10/59</t>
  </si>
  <si>
    <t>1. 12/57</t>
  </si>
  <si>
    <t>1. 12/58</t>
  </si>
  <si>
    <t>Getriebevarianten Smallframe Standard:</t>
  </si>
  <si>
    <t>Getriebevarianten Largeframe Standard:</t>
  </si>
  <si>
    <t>PX 125 neu</t>
  </si>
  <si>
    <t>PX125alt/150alt</t>
  </si>
  <si>
    <t>Sprint150</t>
  </si>
  <si>
    <t>PX150 neu/ PX 200</t>
  </si>
  <si>
    <t>Cosa 200</t>
  </si>
  <si>
    <t>ihr könnt auch im Diagramm die Limits von Drehzahl und Geschwindigkeit selber setzen.</t>
  </si>
  <si>
    <t>dazu mit der rechten Maustaste auf die Achsenbeschriftung klicken und unter "Achse formatieren"</t>
  </si>
  <si>
    <t>die Werte entsprechend anpassen!</t>
  </si>
  <si>
    <r>
      <t xml:space="preserve">der Einfachheit halber, sind diese Felder in </t>
    </r>
    <r>
      <rPr>
        <b/>
        <sz val="16"/>
        <color rgb="FFFFC000"/>
        <rFont val="Arial"/>
        <family val="2"/>
      </rPr>
      <t>Orange</t>
    </r>
    <r>
      <rPr>
        <b/>
        <sz val="16"/>
        <color theme="1"/>
        <rFont val="Arial"/>
        <family val="2"/>
      </rPr>
      <t xml:space="preserve"> gehalten.</t>
    </r>
  </si>
  <si>
    <r>
      <t>im Diagramm alle/einzelne Gänge EIN/AUS (</t>
    </r>
    <r>
      <rPr>
        <b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/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</t>
    </r>
  </si>
  <si>
    <t>2.56 + Z48 DRT vierter</t>
  </si>
  <si>
    <t>2.46 + Runner</t>
  </si>
  <si>
    <t>2.56 + Runner + 3.5"Reifen</t>
  </si>
  <si>
    <t>2.34 + ZIRRI vierter</t>
  </si>
  <si>
    <t>Setup 5</t>
  </si>
  <si>
    <t>Setup 6</t>
  </si>
  <si>
    <t>GearCalc by Motorhead</t>
  </si>
  <si>
    <t>GearCalc v3.03 by Motorhead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</si>
</sst>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Arial Black"/>
      <family val="2"/>
    </font>
    <font>
      <sz val="20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22"/>
      <color indexed="8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C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1" fillId="0" borderId="6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49" fontId="7" fillId="0" borderId="0" xfId="0" applyNumberFormat="1" applyFont="1"/>
    <xf numFmtId="0" fontId="1" fillId="0" borderId="14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7" fillId="0" borderId="0" xfId="0" applyFont="1"/>
    <xf numFmtId="0" fontId="1" fillId="0" borderId="15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8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1" applyFont="1" applyAlignment="1">
      <alignment horizontal="left"/>
    </xf>
    <xf numFmtId="0" fontId="10" fillId="0" borderId="0" xfId="0" applyFont="1" applyAlignment="1"/>
    <xf numFmtId="0" fontId="11" fillId="0" borderId="0" xfId="0" applyFont="1" applyAlignment="1">
      <alignment horizontal="left"/>
    </xf>
    <xf numFmtId="0" fontId="8" fillId="0" borderId="0" xfId="2" applyFont="1"/>
    <xf numFmtId="0" fontId="6" fillId="6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164" fontId="6" fillId="6" borderId="0" xfId="0" applyNumberFormat="1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2" fontId="6" fillId="7" borderId="6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7" borderId="5" xfId="0" applyNumberFormat="1" applyFont="1" applyFill="1" applyBorder="1" applyAlignment="1">
      <alignment horizontal="center"/>
    </xf>
    <xf numFmtId="2" fontId="6" fillId="7" borderId="12" xfId="0" applyNumberFormat="1" applyFont="1" applyFill="1" applyBorder="1" applyAlignment="1">
      <alignment horizontal="center"/>
    </xf>
    <xf numFmtId="2" fontId="6" fillId="7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2" fontId="6" fillId="7" borderId="6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6" fillId="0" borderId="5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9" borderId="0" xfId="0" applyFont="1" applyFill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397445968310904E-2"/>
          <c:y val="2.2463368103266303E-2"/>
          <c:w val="0.92809351470986445"/>
          <c:h val="0.8761474757181914"/>
        </c:manualLayout>
      </c:layout>
      <c:scatterChart>
        <c:scatterStyle val="smoothMarker"/>
        <c:varyColors val="0"/>
        <c:ser>
          <c:idx val="0"/>
          <c:order val="0"/>
          <c:tx>
            <c:v>S1G1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GearCalc!$D$68:$D$91</c:f>
              <c:numCache>
                <c:formatCode>0</c:formatCode>
                <c:ptCount val="24"/>
                <c:pt idx="0">
                  <c:v>2.529985007496252</c:v>
                </c:pt>
                <c:pt idx="1">
                  <c:v>5.059970014992504</c:v>
                </c:pt>
                <c:pt idx="2">
                  <c:v>7.5899550224887564</c:v>
                </c:pt>
                <c:pt idx="3">
                  <c:v>10.119940029985008</c:v>
                </c:pt>
                <c:pt idx="4">
                  <c:v>12.64992503748126</c:v>
                </c:pt>
                <c:pt idx="5">
                  <c:v>15.179910044977513</c:v>
                </c:pt>
                <c:pt idx="6">
                  <c:v>17.709895052473765</c:v>
                </c:pt>
                <c:pt idx="7">
                  <c:v>20.239880059970016</c:v>
                </c:pt>
                <c:pt idx="8">
                  <c:v>22.76986506746627</c:v>
                </c:pt>
                <c:pt idx="9">
                  <c:v>25.299850074962521</c:v>
                </c:pt>
                <c:pt idx="10">
                  <c:v>27.829835082458775</c:v>
                </c:pt>
                <c:pt idx="11">
                  <c:v>30.359820089955026</c:v>
                </c:pt>
                <c:pt idx="12">
                  <c:v>32.88980509745128</c:v>
                </c:pt>
                <c:pt idx="13">
                  <c:v>35.419790104947531</c:v>
                </c:pt>
                <c:pt idx="14">
                  <c:v>37.949775112443781</c:v>
                </c:pt>
                <c:pt idx="15">
                  <c:v>40.479760119940032</c:v>
                </c:pt>
                <c:pt idx="16">
                  <c:v>43.009745127436283</c:v>
                </c:pt>
                <c:pt idx="17">
                  <c:v>45.53973013493254</c:v>
                </c:pt>
                <c:pt idx="18">
                  <c:v>48.069715142428791</c:v>
                </c:pt>
                <c:pt idx="19">
                  <c:v>50.599700149925042</c:v>
                </c:pt>
                <c:pt idx="20">
                  <c:v>53.129685157421292</c:v>
                </c:pt>
                <c:pt idx="21">
                  <c:v>55.65967016491755</c:v>
                </c:pt>
                <c:pt idx="22">
                  <c:v>58.189655172413801</c:v>
                </c:pt>
                <c:pt idx="23">
                  <c:v>60.719640179910051</c:v>
                </c:pt>
              </c:numCache>
            </c:numRef>
          </c:yVal>
          <c:smooth val="1"/>
        </c:ser>
        <c:ser>
          <c:idx val="1"/>
          <c:order val="1"/>
          <c:tx>
            <c:v>S1G2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GearCalc!$E$68:$E$91</c:f>
              <c:numCache>
                <c:formatCode>0</c:formatCode>
                <c:ptCount val="24"/>
                <c:pt idx="0">
                  <c:v>3.8043478260869574</c:v>
                </c:pt>
                <c:pt idx="1">
                  <c:v>7.6086956521739149</c:v>
                </c:pt>
                <c:pt idx="2">
                  <c:v>11.413043478260873</c:v>
                </c:pt>
                <c:pt idx="3">
                  <c:v>15.21739130434783</c:v>
                </c:pt>
                <c:pt idx="4">
                  <c:v>19.021739130434785</c:v>
                </c:pt>
                <c:pt idx="5">
                  <c:v>22.826086956521745</c:v>
                </c:pt>
                <c:pt idx="6">
                  <c:v>26.630434782608702</c:v>
                </c:pt>
                <c:pt idx="7">
                  <c:v>30.434782608695659</c:v>
                </c:pt>
                <c:pt idx="8">
                  <c:v>34.239130434782616</c:v>
                </c:pt>
                <c:pt idx="9">
                  <c:v>38.04347826086957</c:v>
                </c:pt>
                <c:pt idx="10">
                  <c:v>41.84782608695653</c:v>
                </c:pt>
                <c:pt idx="11">
                  <c:v>45.652173913043491</c:v>
                </c:pt>
                <c:pt idx="12">
                  <c:v>49.456521739130444</c:v>
                </c:pt>
                <c:pt idx="13">
                  <c:v>53.260869565217405</c:v>
                </c:pt>
                <c:pt idx="14">
                  <c:v>57.065217391304358</c:v>
                </c:pt>
                <c:pt idx="15">
                  <c:v>60.869565217391319</c:v>
                </c:pt>
                <c:pt idx="16">
                  <c:v>64.673913043478279</c:v>
                </c:pt>
                <c:pt idx="17">
                  <c:v>68.478260869565233</c:v>
                </c:pt>
                <c:pt idx="18">
                  <c:v>72.282608695652186</c:v>
                </c:pt>
                <c:pt idx="19">
                  <c:v>76.08695652173914</c:v>
                </c:pt>
                <c:pt idx="20">
                  <c:v>79.891304347826107</c:v>
                </c:pt>
                <c:pt idx="21">
                  <c:v>83.695652173913061</c:v>
                </c:pt>
                <c:pt idx="22">
                  <c:v>87.500000000000014</c:v>
                </c:pt>
                <c:pt idx="23">
                  <c:v>91.304347826086982</c:v>
                </c:pt>
              </c:numCache>
            </c:numRef>
          </c:yVal>
          <c:smooth val="1"/>
        </c:ser>
        <c:ser>
          <c:idx val="2"/>
          <c:order val="2"/>
          <c:tx>
            <c:v>S1G3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GearCalc!$F$68:$F$91</c:f>
              <c:numCache>
                <c:formatCode>0</c:formatCode>
                <c:ptCount val="24"/>
                <c:pt idx="0">
                  <c:v>5.2826086956521747</c:v>
                </c:pt>
                <c:pt idx="1">
                  <c:v>10.565217391304349</c:v>
                </c:pt>
                <c:pt idx="2">
                  <c:v>15.847826086956523</c:v>
                </c:pt>
                <c:pt idx="3">
                  <c:v>21.130434782608699</c:v>
                </c:pt>
                <c:pt idx="4">
                  <c:v>26.413043478260871</c:v>
                </c:pt>
                <c:pt idx="5">
                  <c:v>31.695652173913047</c:v>
                </c:pt>
                <c:pt idx="6">
                  <c:v>36.978260869565219</c:v>
                </c:pt>
                <c:pt idx="7">
                  <c:v>42.260869565217398</c:v>
                </c:pt>
                <c:pt idx="8">
                  <c:v>47.54347826086957</c:v>
                </c:pt>
                <c:pt idx="9">
                  <c:v>52.826086956521742</c:v>
                </c:pt>
                <c:pt idx="10">
                  <c:v>58.108695652173914</c:v>
                </c:pt>
                <c:pt idx="11">
                  <c:v>63.391304347826093</c:v>
                </c:pt>
                <c:pt idx="12">
                  <c:v>68.673913043478265</c:v>
                </c:pt>
                <c:pt idx="13">
                  <c:v>73.956521739130437</c:v>
                </c:pt>
                <c:pt idx="14">
                  <c:v>79.239130434782609</c:v>
                </c:pt>
                <c:pt idx="15">
                  <c:v>84.521739130434796</c:v>
                </c:pt>
                <c:pt idx="16">
                  <c:v>89.804347826086968</c:v>
                </c:pt>
                <c:pt idx="17">
                  <c:v>95.08695652173914</c:v>
                </c:pt>
                <c:pt idx="18">
                  <c:v>100.36956521739131</c:v>
                </c:pt>
                <c:pt idx="19">
                  <c:v>105.65217391304348</c:v>
                </c:pt>
                <c:pt idx="20">
                  <c:v>110.93478260869566</c:v>
                </c:pt>
                <c:pt idx="21">
                  <c:v>116.21739130434783</c:v>
                </c:pt>
                <c:pt idx="22">
                  <c:v>121.50000000000001</c:v>
                </c:pt>
                <c:pt idx="23">
                  <c:v>126.78260869565219</c:v>
                </c:pt>
              </c:numCache>
            </c:numRef>
          </c:yVal>
          <c:smooth val="1"/>
        </c:ser>
        <c:ser>
          <c:idx val="3"/>
          <c:order val="3"/>
          <c:tx>
            <c:v>S1G4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GearCalc!$G$68:$G$91</c:f>
              <c:numCache>
                <c:formatCode>0</c:formatCode>
                <c:ptCount val="24"/>
                <c:pt idx="0">
                  <c:v>6.7255434782608701</c:v>
                </c:pt>
                <c:pt idx="1">
                  <c:v>13.45108695652174</c:v>
                </c:pt>
                <c:pt idx="2">
                  <c:v>20.176630434782613</c:v>
                </c:pt>
                <c:pt idx="3">
                  <c:v>26.90217391304348</c:v>
                </c:pt>
                <c:pt idx="4">
                  <c:v>33.627717391304351</c:v>
                </c:pt>
                <c:pt idx="5">
                  <c:v>40.353260869565226</c:v>
                </c:pt>
                <c:pt idx="6">
                  <c:v>47.078804347826093</c:v>
                </c:pt>
                <c:pt idx="7">
                  <c:v>53.804347826086961</c:v>
                </c:pt>
                <c:pt idx="8">
                  <c:v>60.529891304347835</c:v>
                </c:pt>
                <c:pt idx="9">
                  <c:v>67.255434782608702</c:v>
                </c:pt>
                <c:pt idx="10">
                  <c:v>73.980978260869577</c:v>
                </c:pt>
                <c:pt idx="11">
                  <c:v>80.706521739130451</c:v>
                </c:pt>
                <c:pt idx="12">
                  <c:v>87.432065217391312</c:v>
                </c:pt>
                <c:pt idx="13">
                  <c:v>94.157608695652186</c:v>
                </c:pt>
                <c:pt idx="14">
                  <c:v>100.88315217391306</c:v>
                </c:pt>
                <c:pt idx="15">
                  <c:v>107.60869565217392</c:v>
                </c:pt>
                <c:pt idx="16">
                  <c:v>114.3342391304348</c:v>
                </c:pt>
                <c:pt idx="17">
                  <c:v>121.05978260869567</c:v>
                </c:pt>
                <c:pt idx="18">
                  <c:v>127.78532608695654</c:v>
                </c:pt>
                <c:pt idx="19">
                  <c:v>134.5108695652174</c:v>
                </c:pt>
                <c:pt idx="20">
                  <c:v>141.23641304347828</c:v>
                </c:pt>
                <c:pt idx="21">
                  <c:v>147.96195652173915</c:v>
                </c:pt>
                <c:pt idx="22">
                  <c:v>154.68750000000003</c:v>
                </c:pt>
                <c:pt idx="23">
                  <c:v>161.4130434782609</c:v>
                </c:pt>
              </c:numCache>
            </c:numRef>
          </c:yVal>
          <c:smooth val="1"/>
        </c:ser>
        <c:ser>
          <c:idx val="4"/>
          <c:order val="4"/>
          <c:tx>
            <c:v>S1G5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GearCalc!$H$68:$H$91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S1G6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GearCalc!$I$68:$I$91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S2G1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GearCalc!$L$68:$L$91</c:f>
              <c:numCache>
                <c:formatCode>0</c:formatCode>
                <c:ptCount val="24"/>
                <c:pt idx="0">
                  <c:v>2.6236881559220389</c:v>
                </c:pt>
                <c:pt idx="1">
                  <c:v>5.2473763118440777</c:v>
                </c:pt>
                <c:pt idx="2">
                  <c:v>7.871064467766117</c:v>
                </c:pt>
                <c:pt idx="3">
                  <c:v>10.494752623688155</c:v>
                </c:pt>
                <c:pt idx="4">
                  <c:v>13.118440779610195</c:v>
                </c:pt>
                <c:pt idx="5">
                  <c:v>15.742128935532234</c:v>
                </c:pt>
                <c:pt idx="6">
                  <c:v>18.365817091454272</c:v>
                </c:pt>
                <c:pt idx="7">
                  <c:v>20.989505247376311</c:v>
                </c:pt>
                <c:pt idx="8">
                  <c:v>23.61319340329835</c:v>
                </c:pt>
                <c:pt idx="9">
                  <c:v>26.236881559220389</c:v>
                </c:pt>
                <c:pt idx="10">
                  <c:v>28.860569715142429</c:v>
                </c:pt>
                <c:pt idx="11">
                  <c:v>31.484257871064468</c:v>
                </c:pt>
                <c:pt idx="12">
                  <c:v>34.107946026986504</c:v>
                </c:pt>
                <c:pt idx="13">
                  <c:v>36.731634182908543</c:v>
                </c:pt>
                <c:pt idx="14">
                  <c:v>39.355322338830582</c:v>
                </c:pt>
                <c:pt idx="15">
                  <c:v>41.979010494752622</c:v>
                </c:pt>
                <c:pt idx="16">
                  <c:v>44.602698650674661</c:v>
                </c:pt>
                <c:pt idx="17">
                  <c:v>47.2263868065967</c:v>
                </c:pt>
                <c:pt idx="18">
                  <c:v>49.85007496251874</c:v>
                </c:pt>
                <c:pt idx="19">
                  <c:v>52.473763118440779</c:v>
                </c:pt>
                <c:pt idx="20">
                  <c:v>55.097451274362818</c:v>
                </c:pt>
                <c:pt idx="21">
                  <c:v>57.721139430284857</c:v>
                </c:pt>
                <c:pt idx="22">
                  <c:v>60.344827586206897</c:v>
                </c:pt>
                <c:pt idx="23">
                  <c:v>62.968515742128936</c:v>
                </c:pt>
              </c:numCache>
            </c:numRef>
          </c:yVal>
          <c:smooth val="1"/>
        </c:ser>
        <c:ser>
          <c:idx val="7"/>
          <c:order val="7"/>
          <c:tx>
            <c:v>S2G2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GearCalc!$M$68:$M$91</c:f>
              <c:numCache>
                <c:formatCode>0</c:formatCode>
                <c:ptCount val="24"/>
                <c:pt idx="0">
                  <c:v>3.9452495974235102</c:v>
                </c:pt>
                <c:pt idx="1">
                  <c:v>7.8904991948470204</c:v>
                </c:pt>
                <c:pt idx="2">
                  <c:v>11.835748792270531</c:v>
                </c:pt>
                <c:pt idx="3">
                  <c:v>15.780998389694041</c:v>
                </c:pt>
                <c:pt idx="4">
                  <c:v>19.726247987117549</c:v>
                </c:pt>
                <c:pt idx="5">
                  <c:v>23.671497584541061</c:v>
                </c:pt>
                <c:pt idx="6">
                  <c:v>27.61674718196457</c:v>
                </c:pt>
                <c:pt idx="7">
                  <c:v>31.561996779388082</c:v>
                </c:pt>
                <c:pt idx="8">
                  <c:v>35.507246376811587</c:v>
                </c:pt>
                <c:pt idx="9">
                  <c:v>39.452495974235099</c:v>
                </c:pt>
                <c:pt idx="10">
                  <c:v>43.397745571658611</c:v>
                </c:pt>
                <c:pt idx="11">
                  <c:v>47.342995169082123</c:v>
                </c:pt>
                <c:pt idx="12">
                  <c:v>51.288244766505628</c:v>
                </c:pt>
                <c:pt idx="13">
                  <c:v>55.23349436392914</c:v>
                </c:pt>
                <c:pt idx="14">
                  <c:v>59.178743961352652</c:v>
                </c:pt>
                <c:pt idx="15">
                  <c:v>63.123993558776164</c:v>
                </c:pt>
                <c:pt idx="16">
                  <c:v>67.069243156199676</c:v>
                </c:pt>
                <c:pt idx="17">
                  <c:v>71.014492753623173</c:v>
                </c:pt>
                <c:pt idx="18">
                  <c:v>74.959742351046685</c:v>
                </c:pt>
                <c:pt idx="19">
                  <c:v>78.904991948470197</c:v>
                </c:pt>
                <c:pt idx="20">
                  <c:v>82.850241545893709</c:v>
                </c:pt>
                <c:pt idx="21">
                  <c:v>86.795491143317221</c:v>
                </c:pt>
                <c:pt idx="22">
                  <c:v>90.740740740740733</c:v>
                </c:pt>
                <c:pt idx="23">
                  <c:v>94.685990338164245</c:v>
                </c:pt>
              </c:numCache>
            </c:numRef>
          </c:yVal>
          <c:smooth val="1"/>
        </c:ser>
        <c:ser>
          <c:idx val="8"/>
          <c:order val="8"/>
          <c:tx>
            <c:v>S2G3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GearCalc!$N$68:$N$91</c:f>
              <c:numCache>
                <c:formatCode>0</c:formatCode>
                <c:ptCount val="24"/>
                <c:pt idx="0">
                  <c:v>5.1739130434782608</c:v>
                </c:pt>
                <c:pt idx="1">
                  <c:v>10.347826086956522</c:v>
                </c:pt>
                <c:pt idx="2">
                  <c:v>15.521739130434781</c:v>
                </c:pt>
                <c:pt idx="3">
                  <c:v>20.695652173913043</c:v>
                </c:pt>
                <c:pt idx="4">
                  <c:v>25.869565217391301</c:v>
                </c:pt>
                <c:pt idx="5">
                  <c:v>31.043478260869563</c:v>
                </c:pt>
                <c:pt idx="6">
                  <c:v>36.217391304347821</c:v>
                </c:pt>
                <c:pt idx="7">
                  <c:v>41.391304347826086</c:v>
                </c:pt>
                <c:pt idx="8">
                  <c:v>46.565217391304344</c:v>
                </c:pt>
                <c:pt idx="9">
                  <c:v>51.739130434782602</c:v>
                </c:pt>
                <c:pt idx="10">
                  <c:v>56.913043478260867</c:v>
                </c:pt>
                <c:pt idx="11">
                  <c:v>62.086956521739125</c:v>
                </c:pt>
                <c:pt idx="12">
                  <c:v>67.260869565217391</c:v>
                </c:pt>
                <c:pt idx="13">
                  <c:v>72.434782608695642</c:v>
                </c:pt>
                <c:pt idx="14">
                  <c:v>77.608695652173907</c:v>
                </c:pt>
                <c:pt idx="15">
                  <c:v>82.782608695652172</c:v>
                </c:pt>
                <c:pt idx="16">
                  <c:v>87.956521739130423</c:v>
                </c:pt>
                <c:pt idx="17">
                  <c:v>93.130434782608688</c:v>
                </c:pt>
                <c:pt idx="18">
                  <c:v>98.304347826086953</c:v>
                </c:pt>
                <c:pt idx="19">
                  <c:v>103.4782608695652</c:v>
                </c:pt>
                <c:pt idx="20">
                  <c:v>108.65217391304347</c:v>
                </c:pt>
                <c:pt idx="21">
                  <c:v>113.82608695652173</c:v>
                </c:pt>
                <c:pt idx="22">
                  <c:v>118.99999999999999</c:v>
                </c:pt>
                <c:pt idx="23">
                  <c:v>124.17391304347825</c:v>
                </c:pt>
              </c:numCache>
            </c:numRef>
          </c:yVal>
          <c:smooth val="1"/>
        </c:ser>
        <c:ser>
          <c:idx val="9"/>
          <c:order val="9"/>
          <c:tx>
            <c:v>S2G4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GearCalc!$O$68:$O$91</c:f>
              <c:numCache>
                <c:formatCode>0</c:formatCode>
                <c:ptCount val="24"/>
                <c:pt idx="0">
                  <c:v>6.616257088846881</c:v>
                </c:pt>
                <c:pt idx="1">
                  <c:v>13.232514177693762</c:v>
                </c:pt>
                <c:pt idx="2">
                  <c:v>19.848771266540641</c:v>
                </c:pt>
                <c:pt idx="3">
                  <c:v>26.465028355387524</c:v>
                </c:pt>
                <c:pt idx="4">
                  <c:v>33.081285444234403</c:v>
                </c:pt>
                <c:pt idx="5">
                  <c:v>39.697542533081283</c:v>
                </c:pt>
                <c:pt idx="6">
                  <c:v>46.313799621928162</c:v>
                </c:pt>
                <c:pt idx="7">
                  <c:v>52.930056710775048</c:v>
                </c:pt>
                <c:pt idx="8">
                  <c:v>59.546313799621927</c:v>
                </c:pt>
                <c:pt idx="9">
                  <c:v>66.162570888468807</c:v>
                </c:pt>
                <c:pt idx="10">
                  <c:v>72.778827977315686</c:v>
                </c:pt>
                <c:pt idx="11">
                  <c:v>79.395085066162565</c:v>
                </c:pt>
                <c:pt idx="12">
                  <c:v>86.011342155009444</c:v>
                </c:pt>
                <c:pt idx="13">
                  <c:v>92.627599243856324</c:v>
                </c:pt>
                <c:pt idx="14">
                  <c:v>99.243856332703203</c:v>
                </c:pt>
                <c:pt idx="15">
                  <c:v>105.8601134215501</c:v>
                </c:pt>
                <c:pt idx="16">
                  <c:v>112.47637051039698</c:v>
                </c:pt>
                <c:pt idx="17">
                  <c:v>119.09262759924385</c:v>
                </c:pt>
                <c:pt idx="18">
                  <c:v>125.70888468809073</c:v>
                </c:pt>
                <c:pt idx="19">
                  <c:v>132.32514177693761</c:v>
                </c:pt>
                <c:pt idx="20">
                  <c:v>138.94139886578449</c:v>
                </c:pt>
                <c:pt idx="21">
                  <c:v>145.55765595463137</c:v>
                </c:pt>
                <c:pt idx="22">
                  <c:v>152.17391304347825</c:v>
                </c:pt>
                <c:pt idx="23">
                  <c:v>158.79017013232513</c:v>
                </c:pt>
              </c:numCache>
            </c:numRef>
          </c:yVal>
          <c:smooth val="1"/>
        </c:ser>
        <c:ser>
          <c:idx val="10"/>
          <c:order val="10"/>
          <c:tx>
            <c:v>S2G5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GearCalc!$P$68:$P$91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S2G6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GearCalc!$Q$68:$Q$91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S3G1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GearCalc!$T$68:$T$91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S3G2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GearCalc!$U$68:$U$91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v>S3G3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GearCalc!$V$68:$V$91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5"/>
          <c:order val="15"/>
          <c:tx>
            <c:v>S3G4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GearCalc!$W$68:$W$91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6"/>
          <c:order val="16"/>
          <c:tx>
            <c:v>S3G5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GearCalc!$X$68:$X$91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7"/>
          <c:order val="17"/>
          <c:tx>
            <c:v>S3G6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GearCalc!$Y$68:$Y$91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8"/>
          <c:order val="18"/>
          <c:tx>
            <c:v>S4G1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GearCalc!$AB$68:$AB$91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9"/>
          <c:order val="19"/>
          <c:tx>
            <c:v>S4G2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GearCalc!$AC$68:$AC$91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0"/>
          <c:order val="20"/>
          <c:tx>
            <c:v>S4G3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GearCalc!$AD$68:$AD$91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1"/>
          <c:order val="21"/>
          <c:tx>
            <c:v>S4G4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GearCalc!$AE$68:$AE$91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2"/>
          <c:order val="22"/>
          <c:tx>
            <c:v>S4G5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GearCalc!$AF$68:$AF$91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S4G6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GearCalc!$AG$68:$AG$91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4"/>
          <c:order val="24"/>
          <c:tx>
            <c:v>S5G1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GearCalc!$AJ$68:$AJ$91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5"/>
          <c:order val="25"/>
          <c:tx>
            <c:v>S5G2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GearCalc!$AK$68:$AK$91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6"/>
          <c:order val="26"/>
          <c:tx>
            <c:v>S5G3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GearCalc!$AL$68:$AL$91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7"/>
          <c:order val="27"/>
          <c:tx>
            <c:v>S5G4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GearCalc!$AM$68:$AM$91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8"/>
          <c:order val="28"/>
          <c:tx>
            <c:v>S5G5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GearCalc!$AN$68:$AN$91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9"/>
          <c:order val="29"/>
          <c:tx>
            <c:v>S5G6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GearCalc!$AO$68:$AO$91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0"/>
          <c:order val="30"/>
          <c:tx>
            <c:v>S6G1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GearCalc!$AR$68:$AR$91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1"/>
          <c:order val="31"/>
          <c:tx>
            <c:v>S6G2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GearCalc!$AS$68:$AS$91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2"/>
          <c:order val="32"/>
          <c:tx>
            <c:v>S6G3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GearCalc!$AT$68:$AT$91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3"/>
          <c:order val="33"/>
          <c:tx>
            <c:v>S6G4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GearCalc!$AU$68:$AU$91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4"/>
          <c:order val="34"/>
          <c:tx>
            <c:v>S6G5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GearCalc!$AV$68:$AV$91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5"/>
          <c:order val="35"/>
          <c:tx>
            <c:v>S6G6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GearCalc!$AW$68:$AW$91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708192"/>
        <c:axId val="258718472"/>
      </c:scatterChart>
      <c:valAx>
        <c:axId val="258708192"/>
        <c:scaling>
          <c:orientation val="minMax"/>
          <c:max val="12000"/>
          <c:min val="4000"/>
        </c:scaling>
        <c:delete val="0"/>
        <c:axPos val="b"/>
        <c:majorGridlines>
          <c:spPr>
            <a:ln w="9525"/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aseline="0"/>
                </a:pPr>
                <a:r>
                  <a:rPr lang="de-DE" sz="2000" b="1" i="0" baseline="0">
                    <a:effectLst/>
                    <a:latin typeface="Arial Black" pitchFamily="34" charset="0"/>
                  </a:rPr>
                  <a:t>Drehzahl [U/min]</a:t>
                </a:r>
                <a:endParaRPr lang="de-DE" sz="2000" baseline="0">
                  <a:effectLst/>
                  <a:latin typeface="Arial Black" pitchFamily="34" charset="0"/>
                </a:endParaRPr>
              </a:p>
            </c:rich>
          </c:tx>
          <c:layout>
            <c:manualLayout>
              <c:xMode val="edge"/>
              <c:yMode val="edge"/>
              <c:x val="0.45251664477597359"/>
              <c:y val="0.92716236722306522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 w="38100"/>
        </c:spPr>
        <c:txPr>
          <a:bodyPr/>
          <a:lstStyle/>
          <a:p>
            <a:pPr>
              <a:defRPr sz="1400" baseline="0"/>
            </a:pPr>
            <a:endParaRPr lang="de-DE"/>
          </a:p>
        </c:txPr>
        <c:crossAx val="258718472"/>
        <c:crosses val="autoZero"/>
        <c:crossBetween val="midCat"/>
        <c:minorUnit val="100"/>
      </c:valAx>
      <c:valAx>
        <c:axId val="258718472"/>
        <c:scaling>
          <c:orientation val="minMax"/>
          <c:max val="180"/>
          <c:min val="20"/>
        </c:scaling>
        <c:delete val="0"/>
        <c:axPos val="l"/>
        <c:majorGridlines/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 baseline="0"/>
                </a:pPr>
                <a:r>
                  <a:rPr lang="de-DE" sz="2000" b="1" i="0" baseline="0">
                    <a:effectLst/>
                    <a:latin typeface="Arial Black" pitchFamily="34" charset="0"/>
                  </a:rPr>
                  <a:t>Geschwindigkeit [km/h]</a:t>
                </a:r>
                <a:endParaRPr lang="de-DE" sz="2000" baseline="0">
                  <a:effectLst/>
                  <a:latin typeface="Arial Black" pitchFamily="34" charset="0"/>
                </a:endParaRPr>
              </a:p>
            </c:rich>
          </c:tx>
          <c:layout/>
          <c:overlay val="0"/>
        </c:title>
        <c:numFmt formatCode="0" sourceLinked="1"/>
        <c:majorTickMark val="cross"/>
        <c:minorTickMark val="none"/>
        <c:tickLblPos val="nextTo"/>
        <c:spPr>
          <a:ln w="38100"/>
        </c:spPr>
        <c:txPr>
          <a:bodyPr rot="0"/>
          <a:lstStyle/>
          <a:p>
            <a:pPr>
              <a:defRPr sz="1400" baseline="0"/>
            </a:pPr>
            <a:endParaRPr lang="de-DE"/>
          </a:p>
        </c:txPr>
        <c:crossAx val="258708192"/>
        <c:crosses val="autoZero"/>
        <c:crossBetween val="midCat"/>
        <c:minorUnit val="5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g"/><Relationship Id="rId1" Type="http://schemas.openxmlformats.org/officeDocument/2006/relationships/chart" Target="../charts/chart1.xml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67236</xdr:colOff>
      <xdr:row>39</xdr:row>
      <xdr:rowOff>78441</xdr:rowOff>
    </xdr:from>
    <xdr:to>
      <xdr:col>12</xdr:col>
      <xdr:colOff>543565</xdr:colOff>
      <xdr:row>60</xdr:row>
      <xdr:rowOff>16809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2" y="7922559"/>
          <a:ext cx="7470401" cy="3703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291353</xdr:colOff>
      <xdr:row>5</xdr:row>
      <xdr:rowOff>89647</xdr:rowOff>
    </xdr:from>
    <xdr:to>
      <xdr:col>13</xdr:col>
      <xdr:colOff>117182</xdr:colOff>
      <xdr:row>29</xdr:row>
      <xdr:rowOff>4483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1221441"/>
          <a:ext cx="7918076" cy="4217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54429</xdr:colOff>
      <xdr:row>1</xdr:row>
      <xdr:rowOff>68035</xdr:rowOff>
    </xdr:from>
    <xdr:to>
      <xdr:col>2</xdr:col>
      <xdr:colOff>700074</xdr:colOff>
      <xdr:row>1</xdr:row>
      <xdr:rowOff>1061356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5" y="122464"/>
          <a:ext cx="985823" cy="993321"/>
        </a:xfrm>
        <a:prstGeom prst="rect">
          <a:avLst/>
        </a:prstGeom>
      </xdr:spPr>
    </xdr:pic>
    <xdr:clientData/>
  </xdr:twoCellAnchor>
  <xdr:twoCellAnchor editAs="oneCell">
    <xdr:from>
      <xdr:col>8</xdr:col>
      <xdr:colOff>517073</xdr:colOff>
      <xdr:row>1</xdr:row>
      <xdr:rowOff>40822</xdr:rowOff>
    </xdr:from>
    <xdr:to>
      <xdr:col>10</xdr:col>
      <xdr:colOff>54431</xdr:colOff>
      <xdr:row>1</xdr:row>
      <xdr:rowOff>1102180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9" y="95251"/>
          <a:ext cx="1061358" cy="1061358"/>
        </a:xfrm>
        <a:prstGeom prst="rect">
          <a:avLst/>
        </a:prstGeom>
      </xdr:spPr>
    </xdr:pic>
    <xdr:clientData/>
  </xdr:twoCellAnchor>
  <xdr:twoCellAnchor editAs="oneCell">
    <xdr:from>
      <xdr:col>10</xdr:col>
      <xdr:colOff>163286</xdr:colOff>
      <xdr:row>0</xdr:row>
      <xdr:rowOff>0</xdr:rowOff>
    </xdr:from>
    <xdr:to>
      <xdr:col>14</xdr:col>
      <xdr:colOff>748393</xdr:colOff>
      <xdr:row>1</xdr:row>
      <xdr:rowOff>1110302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1572" y="0"/>
          <a:ext cx="3633107" cy="1164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54526</xdr:colOff>
      <xdr:row>4</xdr:row>
      <xdr:rowOff>86591</xdr:rowOff>
    </xdr:from>
    <xdr:to>
      <xdr:col>49</xdr:col>
      <xdr:colOff>34637</xdr:colOff>
      <xdr:row>39</xdr:row>
      <xdr:rowOff>7422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294409</xdr:colOff>
      <xdr:row>1</xdr:row>
      <xdr:rowOff>34636</xdr:rowOff>
    </xdr:from>
    <xdr:to>
      <xdr:col>27</xdr:col>
      <xdr:colOff>103909</xdr:colOff>
      <xdr:row>3</xdr:row>
      <xdr:rowOff>121227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4909" y="86591"/>
          <a:ext cx="1627909" cy="1627909"/>
        </a:xfrm>
        <a:prstGeom prst="rect">
          <a:avLst/>
        </a:prstGeom>
      </xdr:spPr>
    </xdr:pic>
    <xdr:clientData/>
  </xdr:twoCellAnchor>
  <xdr:twoCellAnchor editAs="oneCell">
    <xdr:from>
      <xdr:col>30</xdr:col>
      <xdr:colOff>138544</xdr:colOff>
      <xdr:row>0</xdr:row>
      <xdr:rowOff>0</xdr:rowOff>
    </xdr:from>
    <xdr:to>
      <xdr:col>46</xdr:col>
      <xdr:colOff>230236</xdr:colOff>
      <xdr:row>4</xdr:row>
      <xdr:rowOff>161726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0453" y="0"/>
          <a:ext cx="6014510" cy="1928181"/>
        </a:xfrm>
        <a:prstGeom prst="rect">
          <a:avLst/>
        </a:prstGeom>
      </xdr:spPr>
    </xdr:pic>
    <xdr:clientData/>
  </xdr:twoCellAnchor>
  <xdr:twoCellAnchor editAs="oneCell">
    <xdr:from>
      <xdr:col>2</xdr:col>
      <xdr:colOff>121227</xdr:colOff>
      <xdr:row>1</xdr:row>
      <xdr:rowOff>138545</xdr:rowOff>
    </xdr:from>
    <xdr:to>
      <xdr:col>5</xdr:col>
      <xdr:colOff>259772</xdr:colOff>
      <xdr:row>3</xdr:row>
      <xdr:rowOff>28117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3" y="190500"/>
          <a:ext cx="1420091" cy="143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rmanscooterforum.de/topic/260663-gearcalc-by-motorhead-excel-getrieberechner-ahnlich-gearda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ermanscooterforum.de/index.php?showtopic=7588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8"/>
  <sheetViews>
    <sheetView tabSelected="1" zoomScale="70" zoomScaleNormal="70" workbookViewId="0">
      <selection activeCell="B32" sqref="B32"/>
    </sheetView>
  </sheetViews>
  <sheetFormatPr baseColWidth="10" defaultRowHeight="14.25" x14ac:dyDescent="0.2"/>
  <cols>
    <col min="1" max="1" width="1" style="9" customWidth="1"/>
    <col min="2" max="2" width="5" style="9" customWidth="1"/>
    <col min="3" max="6" width="11.42578125" style="9"/>
    <col min="7" max="7" width="11" style="9" customWidth="1"/>
    <col min="8" max="8" width="2.42578125" style="9" customWidth="1"/>
    <col min="9" max="16384" width="11.42578125" style="9"/>
  </cols>
  <sheetData>
    <row r="1" spans="2:31" ht="4.5" customHeight="1" thickBot="1" x14ac:dyDescent="0.25"/>
    <row r="2" spans="2:31" ht="89.25" customHeight="1" thickBot="1" x14ac:dyDescent="0.45">
      <c r="B2" s="90" t="s">
        <v>156</v>
      </c>
      <c r="C2" s="91"/>
      <c r="D2" s="91"/>
      <c r="E2" s="91"/>
      <c r="F2" s="91"/>
      <c r="G2" s="91"/>
      <c r="H2" s="92"/>
      <c r="I2" s="93"/>
      <c r="J2" s="94"/>
      <c r="K2" s="94"/>
      <c r="L2" s="94"/>
      <c r="M2" s="94"/>
      <c r="N2" s="94"/>
      <c r="O2" s="95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4" spans="2:31" ht="20.25" x14ac:dyDescent="0.3">
      <c r="C4" s="27" t="s">
        <v>42</v>
      </c>
    </row>
    <row r="5" spans="2:31" ht="20.25" x14ac:dyDescent="0.3">
      <c r="C5" s="27" t="s">
        <v>148</v>
      </c>
    </row>
    <row r="32" spans="3:3" ht="20.25" x14ac:dyDescent="0.3">
      <c r="C32" s="27" t="s">
        <v>43</v>
      </c>
    </row>
    <row r="33" spans="3:3" x14ac:dyDescent="0.2">
      <c r="C33" s="28" t="s">
        <v>41</v>
      </c>
    </row>
    <row r="36" spans="3:3" ht="20.25" x14ac:dyDescent="0.3">
      <c r="C36" s="27" t="s">
        <v>145</v>
      </c>
    </row>
    <row r="37" spans="3:3" ht="20.25" x14ac:dyDescent="0.3">
      <c r="C37" s="27" t="s">
        <v>146</v>
      </c>
    </row>
    <row r="38" spans="3:3" ht="20.25" x14ac:dyDescent="0.3">
      <c r="C38" s="27" t="s">
        <v>147</v>
      </c>
    </row>
  </sheetData>
  <mergeCells count="2">
    <mergeCell ref="B2:H2"/>
    <mergeCell ref="I2:O2"/>
  </mergeCells>
  <hyperlinks>
    <hyperlink ref="C33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1"/>
  <sheetViews>
    <sheetView zoomScale="55" zoomScaleNormal="55" workbookViewId="0">
      <selection activeCell="K58" sqref="K58"/>
    </sheetView>
  </sheetViews>
  <sheetFormatPr baseColWidth="10" defaultColWidth="5.7109375" defaultRowHeight="15" x14ac:dyDescent="0.25"/>
  <cols>
    <col min="1" max="1" width="1" style="2" customWidth="1"/>
    <col min="2" max="2" width="2.28515625" style="7" customWidth="1"/>
    <col min="3" max="3" width="7.7109375" style="2" customWidth="1"/>
    <col min="4" max="9" width="5.7109375" style="1" customWidth="1"/>
    <col min="10" max="10" width="2.28515625" style="7" customWidth="1"/>
    <col min="11" max="11" width="7.7109375" style="2" customWidth="1"/>
    <col min="12" max="17" width="5.7109375" style="2" customWidth="1"/>
    <col min="18" max="18" width="2.28515625" style="7" customWidth="1"/>
    <col min="19" max="19" width="7.7109375" style="2" customWidth="1"/>
    <col min="20" max="25" width="5.7109375" style="2" customWidth="1"/>
    <col min="26" max="26" width="2.28515625" style="7" customWidth="1"/>
    <col min="27" max="27" width="7.7109375" style="2" customWidth="1"/>
    <col min="28" max="33" width="5.7109375" style="2" customWidth="1"/>
    <col min="34" max="34" width="2.28515625" style="7" customWidth="1"/>
    <col min="35" max="35" width="7.7109375" style="2" customWidth="1"/>
    <col min="36" max="41" width="5.7109375" style="2" customWidth="1"/>
    <col min="42" max="42" width="2.28515625" style="7" customWidth="1"/>
    <col min="43" max="43" width="7.7109375" style="2" customWidth="1"/>
    <col min="44" max="49" width="5.7109375" style="2" customWidth="1"/>
    <col min="50" max="50" width="2.28515625" style="7" customWidth="1"/>
    <col min="51" max="52" width="5.7109375" style="1"/>
    <col min="53" max="53" width="9.5703125" style="1" bestFit="1" customWidth="1"/>
    <col min="54" max="16384" width="5.7109375" style="1"/>
  </cols>
  <sheetData>
    <row r="1" spans="2:50" s="2" customFormat="1" ht="4.5" customHeight="1" thickBot="1" x14ac:dyDescent="0.3">
      <c r="B1" s="7"/>
      <c r="J1" s="7"/>
      <c r="R1" s="7"/>
      <c r="Z1" s="7"/>
      <c r="AH1" s="7"/>
      <c r="AP1" s="7"/>
      <c r="AX1" s="7"/>
    </row>
    <row r="2" spans="2:50" s="3" customFormat="1" ht="34.5" customHeight="1" x14ac:dyDescent="0.25">
      <c r="B2" s="105" t="s">
        <v>157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  <c r="S2" s="96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8"/>
    </row>
    <row r="3" spans="2:50" s="3" customFormat="1" ht="87.75" customHeight="1" x14ac:dyDescent="0.25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99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1"/>
    </row>
    <row r="4" spans="2:50" s="3" customFormat="1" ht="13.5" customHeight="1" thickBot="1" x14ac:dyDescent="0.3"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102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4"/>
    </row>
    <row r="5" spans="2:50" s="3" customFormat="1" x14ac:dyDescent="0.25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6"/>
      <c r="N5" s="6"/>
      <c r="O5" s="6"/>
      <c r="Z5" s="6"/>
      <c r="AH5" s="6"/>
      <c r="AP5" s="6"/>
      <c r="AX5" s="6"/>
    </row>
    <row r="6" spans="2:50" s="3" customFormat="1" x14ac:dyDescent="0.25">
      <c r="B6" s="6"/>
      <c r="J6" s="6"/>
      <c r="R6" s="6"/>
      <c r="Z6" s="6"/>
      <c r="AH6" s="6"/>
      <c r="AP6" s="6"/>
      <c r="AX6" s="6"/>
    </row>
    <row r="7" spans="2:50" s="3" customFormat="1" x14ac:dyDescent="0.25">
      <c r="B7" s="6"/>
      <c r="J7" s="6"/>
      <c r="R7" s="6"/>
      <c r="Z7" s="6"/>
      <c r="AH7" s="6"/>
      <c r="AP7" s="6"/>
      <c r="AX7" s="6"/>
    </row>
    <row r="8" spans="2:50" s="2" customFormat="1" x14ac:dyDescent="0.25">
      <c r="B8" s="7"/>
      <c r="J8" s="7"/>
      <c r="R8" s="7"/>
      <c r="Z8" s="7"/>
      <c r="AH8" s="7"/>
      <c r="AP8" s="7"/>
      <c r="AX8" s="7"/>
    </row>
    <row r="9" spans="2:50" s="2" customFormat="1" x14ac:dyDescent="0.25">
      <c r="B9" s="7"/>
      <c r="J9" s="7"/>
      <c r="R9" s="7"/>
      <c r="Z9" s="7"/>
      <c r="AH9" s="7"/>
      <c r="AP9" s="7"/>
      <c r="AX9" s="7"/>
    </row>
    <row r="10" spans="2:50" s="2" customFormat="1" x14ac:dyDescent="0.25">
      <c r="B10" s="7"/>
      <c r="J10" s="7"/>
      <c r="R10" s="7"/>
      <c r="Z10" s="7"/>
      <c r="AH10" s="7"/>
      <c r="AP10" s="7"/>
      <c r="AX10" s="7"/>
    </row>
    <row r="11" spans="2:50" s="2" customFormat="1" x14ac:dyDescent="0.25">
      <c r="B11" s="7"/>
      <c r="J11" s="7"/>
      <c r="R11" s="7"/>
      <c r="Z11" s="7"/>
      <c r="AH11" s="7"/>
      <c r="AP11" s="7"/>
      <c r="AX11" s="7"/>
    </row>
    <row r="12" spans="2:50" s="2" customFormat="1" x14ac:dyDescent="0.25">
      <c r="B12" s="7"/>
      <c r="J12" s="7"/>
      <c r="R12" s="7"/>
      <c r="Z12" s="7"/>
      <c r="AH12" s="7"/>
      <c r="AP12" s="7"/>
      <c r="AX12" s="7"/>
    </row>
    <row r="13" spans="2:50" s="2" customFormat="1" x14ac:dyDescent="0.25">
      <c r="B13" s="7"/>
      <c r="J13" s="7"/>
      <c r="R13" s="7"/>
      <c r="Z13" s="7"/>
      <c r="AH13" s="7"/>
      <c r="AP13" s="7"/>
      <c r="AX13" s="7"/>
    </row>
    <row r="14" spans="2:50" s="2" customFormat="1" x14ac:dyDescent="0.25">
      <c r="B14" s="7"/>
      <c r="J14" s="7"/>
      <c r="R14" s="7"/>
      <c r="Z14" s="7"/>
      <c r="AH14" s="7"/>
      <c r="AP14" s="7"/>
      <c r="AX14" s="7"/>
    </row>
    <row r="15" spans="2:50" s="2" customFormat="1" x14ac:dyDescent="0.25">
      <c r="B15" s="7"/>
      <c r="J15" s="7"/>
      <c r="R15" s="7"/>
      <c r="Z15" s="7"/>
      <c r="AH15" s="7"/>
      <c r="AP15" s="7"/>
      <c r="AX15" s="7"/>
    </row>
    <row r="16" spans="2:50" s="2" customFormat="1" x14ac:dyDescent="0.25">
      <c r="B16" s="7"/>
      <c r="J16" s="7"/>
      <c r="R16" s="7"/>
      <c r="Z16" s="7"/>
      <c r="AH16" s="7"/>
      <c r="AP16" s="7"/>
      <c r="AX16" s="7"/>
    </row>
    <row r="17" spans="2:50" s="2" customFormat="1" x14ac:dyDescent="0.25">
      <c r="B17" s="7"/>
      <c r="J17" s="7"/>
      <c r="R17" s="7"/>
      <c r="Z17" s="7"/>
      <c r="AH17" s="7"/>
      <c r="AP17" s="7"/>
      <c r="AX17" s="7"/>
    </row>
    <row r="18" spans="2:50" s="2" customFormat="1" x14ac:dyDescent="0.25">
      <c r="B18" s="7"/>
      <c r="J18" s="7"/>
      <c r="R18" s="7"/>
      <c r="Z18" s="7"/>
      <c r="AH18" s="7"/>
      <c r="AP18" s="7"/>
      <c r="AX18" s="7"/>
    </row>
    <row r="19" spans="2:50" s="2" customFormat="1" x14ac:dyDescent="0.25">
      <c r="B19" s="7"/>
      <c r="J19" s="7"/>
      <c r="R19" s="7"/>
      <c r="Z19" s="7"/>
      <c r="AH19" s="7"/>
      <c r="AP19" s="7"/>
      <c r="AX19" s="7"/>
    </row>
    <row r="20" spans="2:50" s="2" customFormat="1" x14ac:dyDescent="0.25">
      <c r="B20" s="7"/>
      <c r="J20" s="7"/>
      <c r="R20" s="7"/>
      <c r="Z20" s="7"/>
      <c r="AH20" s="7"/>
      <c r="AP20" s="7"/>
      <c r="AX20" s="7"/>
    </row>
    <row r="21" spans="2:50" s="2" customFormat="1" x14ac:dyDescent="0.25">
      <c r="B21" s="7"/>
      <c r="J21" s="7"/>
      <c r="R21" s="7"/>
      <c r="Z21" s="7"/>
      <c r="AH21" s="7"/>
      <c r="AP21" s="7"/>
      <c r="AX21" s="7"/>
    </row>
    <row r="22" spans="2:50" s="2" customFormat="1" x14ac:dyDescent="0.25">
      <c r="B22" s="7"/>
      <c r="J22" s="7"/>
      <c r="R22" s="7"/>
      <c r="Z22" s="7"/>
      <c r="AH22" s="7"/>
      <c r="AP22" s="7"/>
      <c r="AX22" s="7"/>
    </row>
    <row r="23" spans="2:50" s="2" customFormat="1" x14ac:dyDescent="0.25">
      <c r="B23" s="7"/>
      <c r="J23" s="7"/>
      <c r="R23" s="7"/>
      <c r="Z23" s="7"/>
      <c r="AH23" s="7"/>
      <c r="AP23" s="7"/>
      <c r="AX23" s="7"/>
    </row>
    <row r="24" spans="2:50" s="2" customFormat="1" x14ac:dyDescent="0.25">
      <c r="B24" s="7"/>
      <c r="J24" s="7"/>
      <c r="R24" s="7"/>
      <c r="Z24" s="7"/>
      <c r="AH24" s="7"/>
      <c r="AP24" s="7"/>
      <c r="AX24" s="7"/>
    </row>
    <row r="25" spans="2:50" s="2" customFormat="1" x14ac:dyDescent="0.25">
      <c r="B25" s="7"/>
      <c r="J25" s="7"/>
      <c r="R25" s="7"/>
      <c r="Z25" s="7"/>
      <c r="AH25" s="7"/>
      <c r="AP25" s="7"/>
      <c r="AX25" s="7"/>
    </row>
    <row r="26" spans="2:50" s="2" customFormat="1" x14ac:dyDescent="0.25">
      <c r="B26" s="7"/>
      <c r="J26" s="7"/>
      <c r="R26" s="7"/>
      <c r="Z26" s="7"/>
      <c r="AH26" s="7"/>
      <c r="AP26" s="7"/>
      <c r="AX26" s="7"/>
    </row>
    <row r="27" spans="2:50" s="2" customFormat="1" x14ac:dyDescent="0.25">
      <c r="B27" s="7"/>
      <c r="J27" s="7"/>
      <c r="R27" s="7"/>
      <c r="Z27" s="7"/>
      <c r="AH27" s="7"/>
      <c r="AP27" s="7"/>
      <c r="AX27" s="7"/>
    </row>
    <row r="28" spans="2:50" s="2" customFormat="1" x14ac:dyDescent="0.25">
      <c r="B28" s="7"/>
      <c r="J28" s="7"/>
      <c r="R28" s="7"/>
      <c r="Z28" s="7"/>
      <c r="AH28" s="7"/>
      <c r="AP28" s="7"/>
      <c r="AX28" s="7"/>
    </row>
    <row r="29" spans="2:50" s="2" customFormat="1" x14ac:dyDescent="0.25">
      <c r="B29" s="7"/>
      <c r="J29" s="7"/>
      <c r="R29" s="7"/>
      <c r="Z29" s="7"/>
      <c r="AH29" s="7"/>
      <c r="AP29" s="7"/>
      <c r="AX29" s="7"/>
    </row>
    <row r="30" spans="2:50" s="2" customFormat="1" x14ac:dyDescent="0.25">
      <c r="B30" s="7"/>
      <c r="J30" s="7"/>
      <c r="R30" s="7"/>
      <c r="Z30" s="7"/>
      <c r="AH30" s="7"/>
      <c r="AP30" s="7"/>
      <c r="AX30" s="7"/>
    </row>
    <row r="31" spans="2:50" s="2" customFormat="1" x14ac:dyDescent="0.25">
      <c r="B31" s="7"/>
      <c r="J31" s="7"/>
      <c r="R31" s="7"/>
      <c r="Z31" s="7"/>
      <c r="AH31" s="7"/>
      <c r="AP31" s="7"/>
      <c r="AX31" s="7"/>
    </row>
    <row r="32" spans="2:50" s="2" customFormat="1" x14ac:dyDescent="0.25">
      <c r="B32" s="7"/>
      <c r="J32" s="7"/>
      <c r="R32" s="7"/>
      <c r="Z32" s="7"/>
      <c r="AH32" s="7"/>
      <c r="AP32" s="7"/>
      <c r="AX32" s="7"/>
    </row>
    <row r="33" spans="2:50" s="2" customFormat="1" x14ac:dyDescent="0.25">
      <c r="B33" s="7"/>
      <c r="J33" s="7"/>
      <c r="R33" s="7"/>
      <c r="Z33" s="7"/>
      <c r="AH33" s="7"/>
      <c r="AP33" s="7"/>
      <c r="AX33" s="7"/>
    </row>
    <row r="34" spans="2:50" s="2" customFormat="1" x14ac:dyDescent="0.25">
      <c r="B34" s="7"/>
      <c r="J34" s="7"/>
      <c r="R34" s="7"/>
      <c r="Z34" s="7"/>
      <c r="AH34" s="7"/>
      <c r="AP34" s="7"/>
      <c r="AX34" s="7"/>
    </row>
    <row r="35" spans="2:50" s="2" customFormat="1" x14ac:dyDescent="0.25">
      <c r="B35" s="7"/>
      <c r="J35" s="7"/>
      <c r="R35" s="7"/>
      <c r="Z35" s="7"/>
      <c r="AH35" s="7"/>
      <c r="AP35" s="7"/>
      <c r="AX35" s="7"/>
    </row>
    <row r="36" spans="2:50" s="2" customFormat="1" x14ac:dyDescent="0.25">
      <c r="B36" s="7"/>
      <c r="J36" s="7"/>
      <c r="R36" s="7"/>
      <c r="Z36" s="7"/>
      <c r="AH36" s="7"/>
      <c r="AP36" s="7"/>
      <c r="AX36" s="7"/>
    </row>
    <row r="37" spans="2:50" s="2" customFormat="1" x14ac:dyDescent="0.25">
      <c r="B37" s="7"/>
      <c r="J37" s="7"/>
      <c r="R37" s="7"/>
      <c r="Z37" s="7"/>
      <c r="AH37" s="7"/>
      <c r="AP37" s="7"/>
      <c r="AX37" s="7"/>
    </row>
    <row r="38" spans="2:50" s="2" customFormat="1" x14ac:dyDescent="0.25">
      <c r="B38" s="7"/>
      <c r="J38" s="7"/>
      <c r="R38" s="7"/>
      <c r="Z38" s="7"/>
      <c r="AH38" s="7"/>
      <c r="AP38" s="7"/>
      <c r="AX38" s="7"/>
    </row>
    <row r="39" spans="2:50" s="3" customFormat="1" ht="168.75" customHeight="1" x14ac:dyDescent="0.25">
      <c r="B39" s="6"/>
      <c r="J39" s="6"/>
      <c r="R39" s="6"/>
      <c r="Z39" s="6"/>
      <c r="AH39" s="6"/>
      <c r="AP39" s="6"/>
      <c r="AX39" s="6"/>
    </row>
    <row r="41" spans="2:50" s="2" customFormat="1" ht="15" customHeight="1" x14ac:dyDescent="0.25">
      <c r="B41" s="4"/>
      <c r="C41" s="114" t="s">
        <v>37</v>
      </c>
      <c r="D41" s="114"/>
      <c r="E41" s="114"/>
      <c r="F41" s="114"/>
      <c r="G41" s="114"/>
      <c r="H41" s="114"/>
      <c r="I41" s="114"/>
      <c r="J41" s="4"/>
      <c r="K41" s="116" t="s">
        <v>38</v>
      </c>
      <c r="L41" s="116"/>
      <c r="M41" s="116"/>
      <c r="N41" s="116"/>
      <c r="O41" s="116"/>
      <c r="P41" s="116"/>
      <c r="Q41" s="116"/>
      <c r="R41" s="4"/>
      <c r="S41" s="118" t="s">
        <v>39</v>
      </c>
      <c r="T41" s="118"/>
      <c r="U41" s="118"/>
      <c r="V41" s="118"/>
      <c r="W41" s="118"/>
      <c r="X41" s="118"/>
      <c r="Y41" s="118"/>
      <c r="Z41" s="4"/>
      <c r="AA41" s="120" t="s">
        <v>40</v>
      </c>
      <c r="AB41" s="120"/>
      <c r="AC41" s="120"/>
      <c r="AD41" s="120"/>
      <c r="AE41" s="120"/>
      <c r="AF41" s="120"/>
      <c r="AG41" s="120"/>
      <c r="AH41" s="4"/>
      <c r="AI41" s="133" t="s">
        <v>154</v>
      </c>
      <c r="AJ41" s="133"/>
      <c r="AK41" s="133"/>
      <c r="AL41" s="133"/>
      <c r="AM41" s="133"/>
      <c r="AN41" s="133"/>
      <c r="AO41" s="133"/>
      <c r="AP41" s="4"/>
      <c r="AQ41" s="135" t="s">
        <v>155</v>
      </c>
      <c r="AR41" s="135"/>
      <c r="AS41" s="135"/>
      <c r="AT41" s="135"/>
      <c r="AU41" s="135"/>
      <c r="AV41" s="135"/>
      <c r="AW41" s="135"/>
      <c r="AX41" s="4"/>
    </row>
    <row r="42" spans="2:50" ht="15.75" customHeight="1" thickBot="1" x14ac:dyDescent="0.3">
      <c r="B42" s="5"/>
      <c r="C42" s="115"/>
      <c r="D42" s="115"/>
      <c r="E42" s="115"/>
      <c r="F42" s="115"/>
      <c r="G42" s="115"/>
      <c r="H42" s="115"/>
      <c r="I42" s="115"/>
      <c r="J42" s="5"/>
      <c r="K42" s="117"/>
      <c r="L42" s="117"/>
      <c r="M42" s="117"/>
      <c r="N42" s="117"/>
      <c r="O42" s="117"/>
      <c r="P42" s="117"/>
      <c r="Q42" s="117"/>
      <c r="R42" s="5"/>
      <c r="S42" s="119"/>
      <c r="T42" s="119"/>
      <c r="U42" s="119"/>
      <c r="V42" s="119"/>
      <c r="W42" s="119"/>
      <c r="X42" s="119"/>
      <c r="Y42" s="119"/>
      <c r="Z42" s="5"/>
      <c r="AA42" s="121"/>
      <c r="AB42" s="121"/>
      <c r="AC42" s="121"/>
      <c r="AD42" s="121"/>
      <c r="AE42" s="121"/>
      <c r="AF42" s="121"/>
      <c r="AG42" s="121"/>
      <c r="AH42" s="5"/>
      <c r="AI42" s="134"/>
      <c r="AJ42" s="134"/>
      <c r="AK42" s="134"/>
      <c r="AL42" s="134"/>
      <c r="AM42" s="134"/>
      <c r="AN42" s="134"/>
      <c r="AO42" s="134"/>
      <c r="AP42" s="5"/>
      <c r="AQ42" s="136"/>
      <c r="AR42" s="136"/>
      <c r="AS42" s="136"/>
      <c r="AT42" s="136"/>
      <c r="AU42" s="136"/>
      <c r="AV42" s="136"/>
      <c r="AW42" s="136"/>
      <c r="AX42" s="5"/>
    </row>
    <row r="43" spans="2:50" s="8" customFormat="1" thickBot="1" x14ac:dyDescent="0.25">
      <c r="B43" s="29"/>
      <c r="C43" s="129" t="s">
        <v>150</v>
      </c>
      <c r="D43" s="130"/>
      <c r="E43" s="130"/>
      <c r="F43" s="130"/>
      <c r="G43" s="130"/>
      <c r="H43" s="130"/>
      <c r="I43" s="131"/>
      <c r="J43" s="29"/>
      <c r="K43" s="123" t="s">
        <v>151</v>
      </c>
      <c r="L43" s="124"/>
      <c r="M43" s="124"/>
      <c r="N43" s="124"/>
      <c r="O43" s="124"/>
      <c r="P43" s="124"/>
      <c r="Q43" s="125"/>
      <c r="R43" s="29"/>
      <c r="S43" s="123" t="s">
        <v>152</v>
      </c>
      <c r="T43" s="124"/>
      <c r="U43" s="124"/>
      <c r="V43" s="124"/>
      <c r="W43" s="124"/>
      <c r="X43" s="124"/>
      <c r="Y43" s="125"/>
      <c r="Z43" s="29"/>
      <c r="AA43" s="123" t="s">
        <v>153</v>
      </c>
      <c r="AB43" s="124"/>
      <c r="AC43" s="124"/>
      <c r="AD43" s="124"/>
      <c r="AE43" s="124"/>
      <c r="AF43" s="124"/>
      <c r="AG43" s="125"/>
      <c r="AH43" s="29"/>
      <c r="AI43" s="123" t="s">
        <v>150</v>
      </c>
      <c r="AJ43" s="124"/>
      <c r="AK43" s="124"/>
      <c r="AL43" s="124"/>
      <c r="AM43" s="124"/>
      <c r="AN43" s="124"/>
      <c r="AO43" s="125"/>
      <c r="AP43" s="29"/>
      <c r="AQ43" s="123" t="s">
        <v>150</v>
      </c>
      <c r="AR43" s="124"/>
      <c r="AS43" s="124"/>
      <c r="AT43" s="124"/>
      <c r="AU43" s="124"/>
      <c r="AV43" s="124"/>
      <c r="AW43" s="125"/>
      <c r="AX43" s="29"/>
    </row>
    <row r="44" spans="2:50" s="8" customFormat="1" thickBot="1" x14ac:dyDescent="0.25">
      <c r="B44" s="29"/>
      <c r="D44" s="30"/>
      <c r="J44" s="29"/>
      <c r="L44" s="30"/>
      <c r="R44" s="29"/>
      <c r="T44" s="30"/>
      <c r="Z44" s="29"/>
      <c r="AB44" s="30"/>
      <c r="AH44" s="29"/>
      <c r="AJ44" s="30"/>
      <c r="AP44" s="29"/>
      <c r="AR44" s="30"/>
      <c r="AX44" s="29"/>
    </row>
    <row r="45" spans="2:50" s="8" customFormat="1" ht="15" customHeight="1" thickBot="1" x14ac:dyDescent="0.25">
      <c r="B45" s="29"/>
      <c r="D45" s="31"/>
      <c r="E45" s="32" t="s">
        <v>17</v>
      </c>
      <c r="F45" s="33">
        <v>1250</v>
      </c>
      <c r="J45" s="29"/>
      <c r="L45" s="31"/>
      <c r="M45" s="32" t="s">
        <v>17</v>
      </c>
      <c r="N45" s="33">
        <v>1250</v>
      </c>
      <c r="R45" s="29"/>
      <c r="T45" s="31"/>
      <c r="U45" s="32" t="s">
        <v>17</v>
      </c>
      <c r="V45" s="33">
        <v>1310</v>
      </c>
      <c r="Z45" s="29"/>
      <c r="AB45" s="31"/>
      <c r="AC45" s="32" t="s">
        <v>17</v>
      </c>
      <c r="AD45" s="33">
        <v>1250</v>
      </c>
      <c r="AH45" s="29"/>
      <c r="AJ45" s="31"/>
      <c r="AK45" s="32" t="s">
        <v>17</v>
      </c>
      <c r="AL45" s="33">
        <v>1250</v>
      </c>
      <c r="AP45" s="29"/>
      <c r="AR45" s="31"/>
      <c r="AS45" s="32" t="s">
        <v>17</v>
      </c>
      <c r="AT45" s="33">
        <v>1250</v>
      </c>
      <c r="AX45" s="29"/>
    </row>
    <row r="46" spans="2:50" s="8" customFormat="1" ht="6" customHeight="1" x14ac:dyDescent="0.2">
      <c r="B46" s="29"/>
      <c r="J46" s="29"/>
      <c r="R46" s="29"/>
      <c r="Z46" s="29"/>
      <c r="AH46" s="29"/>
      <c r="AP46" s="29"/>
      <c r="AX46" s="29"/>
    </row>
    <row r="47" spans="2:50" s="8" customFormat="1" thickBot="1" x14ac:dyDescent="0.25">
      <c r="B47" s="29"/>
      <c r="F47" s="8" t="s">
        <v>13</v>
      </c>
      <c r="G47" s="8" t="s">
        <v>14</v>
      </c>
      <c r="H47" s="8" t="s">
        <v>15</v>
      </c>
      <c r="J47" s="29"/>
      <c r="N47" s="8" t="s">
        <v>13</v>
      </c>
      <c r="O47" s="8" t="s">
        <v>14</v>
      </c>
      <c r="P47" s="8" t="s">
        <v>15</v>
      </c>
      <c r="R47" s="29"/>
      <c r="V47" s="8" t="s">
        <v>13</v>
      </c>
      <c r="W47" s="8" t="s">
        <v>14</v>
      </c>
      <c r="X47" s="8" t="s">
        <v>15</v>
      </c>
      <c r="Z47" s="29"/>
      <c r="AD47" s="8" t="s">
        <v>13</v>
      </c>
      <c r="AE47" s="8" t="s">
        <v>14</v>
      </c>
      <c r="AF47" s="8" t="s">
        <v>15</v>
      </c>
      <c r="AH47" s="29"/>
      <c r="AL47" s="8" t="s">
        <v>13</v>
      </c>
      <c r="AM47" s="8" t="s">
        <v>14</v>
      </c>
      <c r="AN47" s="8" t="s">
        <v>15</v>
      </c>
      <c r="AP47" s="29"/>
      <c r="AT47" s="8" t="s">
        <v>13</v>
      </c>
      <c r="AU47" s="8" t="s">
        <v>14</v>
      </c>
      <c r="AV47" s="8" t="s">
        <v>15</v>
      </c>
      <c r="AX47" s="29"/>
    </row>
    <row r="48" spans="2:50" s="8" customFormat="1" ht="15" customHeight="1" thickBot="1" x14ac:dyDescent="0.25">
      <c r="B48" s="34"/>
      <c r="C48" s="23"/>
      <c r="E48" s="32" t="s">
        <v>16</v>
      </c>
      <c r="F48" s="35">
        <v>27</v>
      </c>
      <c r="G48" s="36">
        <v>69</v>
      </c>
      <c r="H48" s="37">
        <f>G48/F48</f>
        <v>2.5555555555555554</v>
      </c>
      <c r="I48" s="38"/>
      <c r="J48" s="34"/>
      <c r="K48" s="23"/>
      <c r="M48" s="32" t="s">
        <v>16</v>
      </c>
      <c r="N48" s="35">
        <v>28</v>
      </c>
      <c r="O48" s="36">
        <v>69</v>
      </c>
      <c r="P48" s="37">
        <f>O48/N48</f>
        <v>2.4642857142857144</v>
      </c>
      <c r="Q48" s="38"/>
      <c r="R48" s="34"/>
      <c r="S48" s="23"/>
      <c r="U48" s="32" t="s">
        <v>16</v>
      </c>
      <c r="V48" s="35">
        <v>27</v>
      </c>
      <c r="W48" s="36">
        <v>69</v>
      </c>
      <c r="X48" s="37">
        <f>W48/V48</f>
        <v>2.5555555555555554</v>
      </c>
      <c r="Y48" s="38"/>
      <c r="Z48" s="34"/>
      <c r="AA48" s="23"/>
      <c r="AC48" s="32" t="s">
        <v>16</v>
      </c>
      <c r="AD48" s="35">
        <v>29</v>
      </c>
      <c r="AE48" s="36">
        <v>68</v>
      </c>
      <c r="AF48" s="37">
        <f>AE48/AD48</f>
        <v>2.3448275862068964</v>
      </c>
      <c r="AG48" s="38"/>
      <c r="AH48" s="34"/>
      <c r="AI48" s="23"/>
      <c r="AK48" s="32" t="s">
        <v>16</v>
      </c>
      <c r="AL48" s="35">
        <v>27</v>
      </c>
      <c r="AM48" s="36">
        <v>69</v>
      </c>
      <c r="AN48" s="37">
        <f>AM48/AL48</f>
        <v>2.5555555555555554</v>
      </c>
      <c r="AO48" s="38"/>
      <c r="AP48" s="34"/>
      <c r="AQ48" s="23"/>
      <c r="AS48" s="32" t="s">
        <v>16</v>
      </c>
      <c r="AT48" s="35">
        <v>27</v>
      </c>
      <c r="AU48" s="36">
        <v>69</v>
      </c>
      <c r="AV48" s="37">
        <f>AU48/AT48</f>
        <v>2.5555555555555554</v>
      </c>
      <c r="AW48" s="38"/>
      <c r="AX48" s="34"/>
    </row>
    <row r="49" spans="2:50" s="8" customFormat="1" ht="6.75" customHeight="1" x14ac:dyDescent="0.2">
      <c r="B49" s="29"/>
      <c r="J49" s="29"/>
      <c r="R49" s="29"/>
      <c r="Z49" s="29"/>
      <c r="AH49" s="29"/>
      <c r="AP49" s="29"/>
      <c r="AT49" s="8">
        <v>27</v>
      </c>
      <c r="AX49" s="29"/>
    </row>
    <row r="50" spans="2:50" s="8" customFormat="1" thickBot="1" x14ac:dyDescent="0.25">
      <c r="B50" s="29"/>
      <c r="C50" s="39"/>
      <c r="D50" s="39" t="s">
        <v>20</v>
      </c>
      <c r="E50" s="39" t="s">
        <v>21</v>
      </c>
      <c r="F50" s="39" t="s">
        <v>22</v>
      </c>
      <c r="G50" s="39" t="s">
        <v>23</v>
      </c>
      <c r="H50" s="39" t="s">
        <v>24</v>
      </c>
      <c r="I50" s="39" t="s">
        <v>25</v>
      </c>
      <c r="J50" s="29"/>
      <c r="K50" s="39"/>
      <c r="L50" s="39" t="s">
        <v>20</v>
      </c>
      <c r="M50" s="39" t="s">
        <v>21</v>
      </c>
      <c r="N50" s="39" t="s">
        <v>22</v>
      </c>
      <c r="O50" s="39" t="s">
        <v>23</v>
      </c>
      <c r="P50" s="39" t="s">
        <v>24</v>
      </c>
      <c r="Q50" s="39" t="s">
        <v>25</v>
      </c>
      <c r="R50" s="29"/>
      <c r="S50" s="39"/>
      <c r="T50" s="39" t="s">
        <v>20</v>
      </c>
      <c r="U50" s="39" t="s">
        <v>21</v>
      </c>
      <c r="V50" s="39" t="s">
        <v>22</v>
      </c>
      <c r="W50" s="39" t="s">
        <v>23</v>
      </c>
      <c r="X50" s="39" t="s">
        <v>24</v>
      </c>
      <c r="Y50" s="39" t="s">
        <v>25</v>
      </c>
      <c r="Z50" s="29"/>
      <c r="AA50" s="39"/>
      <c r="AB50" s="39" t="s">
        <v>20</v>
      </c>
      <c r="AC50" s="39" t="s">
        <v>21</v>
      </c>
      <c r="AD50" s="39" t="s">
        <v>22</v>
      </c>
      <c r="AE50" s="39" t="s">
        <v>23</v>
      </c>
      <c r="AF50" s="39" t="s">
        <v>24</v>
      </c>
      <c r="AG50" s="39" t="s">
        <v>25</v>
      </c>
      <c r="AH50" s="29"/>
      <c r="AI50" s="39"/>
      <c r="AJ50" s="39" t="s">
        <v>20</v>
      </c>
      <c r="AK50" s="39" t="s">
        <v>21</v>
      </c>
      <c r="AL50" s="39" t="s">
        <v>22</v>
      </c>
      <c r="AM50" s="39" t="s">
        <v>23</v>
      </c>
      <c r="AN50" s="39" t="s">
        <v>24</v>
      </c>
      <c r="AO50" s="39" t="s">
        <v>25</v>
      </c>
      <c r="AP50" s="29"/>
      <c r="AQ50" s="39"/>
      <c r="AR50" s="39" t="s">
        <v>20</v>
      </c>
      <c r="AS50" s="39" t="s">
        <v>21</v>
      </c>
      <c r="AT50" s="39" t="s">
        <v>22</v>
      </c>
      <c r="AU50" s="39" t="s">
        <v>23</v>
      </c>
      <c r="AV50" s="39" t="s">
        <v>24</v>
      </c>
      <c r="AW50" s="39" t="s">
        <v>25</v>
      </c>
      <c r="AX50" s="29"/>
    </row>
    <row r="51" spans="2:50" s="8" customFormat="1" ht="14.25" x14ac:dyDescent="0.2">
      <c r="B51" s="29"/>
      <c r="C51" s="40" t="s">
        <v>13</v>
      </c>
      <c r="D51" s="41">
        <v>10</v>
      </c>
      <c r="E51" s="42">
        <v>14</v>
      </c>
      <c r="F51" s="42">
        <v>18</v>
      </c>
      <c r="G51" s="42">
        <v>22</v>
      </c>
      <c r="H51" s="42">
        <v>1</v>
      </c>
      <c r="I51" s="43">
        <v>1</v>
      </c>
      <c r="J51" s="29"/>
      <c r="K51" s="40" t="s">
        <v>13</v>
      </c>
      <c r="L51" s="41">
        <v>10</v>
      </c>
      <c r="M51" s="42">
        <v>14</v>
      </c>
      <c r="N51" s="42">
        <v>17</v>
      </c>
      <c r="O51" s="42">
        <v>20</v>
      </c>
      <c r="P51" s="42">
        <v>1</v>
      </c>
      <c r="Q51" s="43">
        <v>1</v>
      </c>
      <c r="R51" s="29"/>
      <c r="S51" s="40" t="s">
        <v>13</v>
      </c>
      <c r="T51" s="41">
        <v>10</v>
      </c>
      <c r="U51" s="42">
        <v>14</v>
      </c>
      <c r="V51" s="42">
        <v>17</v>
      </c>
      <c r="W51" s="42">
        <v>20</v>
      </c>
      <c r="X51" s="42">
        <v>1</v>
      </c>
      <c r="Y51" s="43">
        <v>1</v>
      </c>
      <c r="Z51" s="29"/>
      <c r="AA51" s="40" t="s">
        <v>13</v>
      </c>
      <c r="AB51" s="41">
        <v>10</v>
      </c>
      <c r="AC51" s="42">
        <v>14</v>
      </c>
      <c r="AD51" s="42">
        <v>18</v>
      </c>
      <c r="AE51" s="42">
        <v>21</v>
      </c>
      <c r="AF51" s="42">
        <v>1</v>
      </c>
      <c r="AG51" s="43">
        <v>1</v>
      </c>
      <c r="AH51" s="29"/>
      <c r="AI51" s="40" t="s">
        <v>13</v>
      </c>
      <c r="AJ51" s="41">
        <v>10</v>
      </c>
      <c r="AK51" s="42">
        <v>14</v>
      </c>
      <c r="AL51" s="42">
        <v>18</v>
      </c>
      <c r="AM51" s="42">
        <v>22</v>
      </c>
      <c r="AN51" s="42">
        <v>1</v>
      </c>
      <c r="AO51" s="43">
        <v>1</v>
      </c>
      <c r="AP51" s="29"/>
      <c r="AQ51" s="40" t="s">
        <v>13</v>
      </c>
      <c r="AR51" s="41">
        <v>10</v>
      </c>
      <c r="AS51" s="42">
        <v>14</v>
      </c>
      <c r="AT51" s="42">
        <v>18</v>
      </c>
      <c r="AU51" s="42">
        <v>22</v>
      </c>
      <c r="AV51" s="42">
        <v>1</v>
      </c>
      <c r="AW51" s="43">
        <v>1</v>
      </c>
      <c r="AX51" s="29"/>
    </row>
    <row r="52" spans="2:50" s="8" customFormat="1" thickBot="1" x14ac:dyDescent="0.25">
      <c r="B52" s="29"/>
      <c r="C52" s="44" t="s">
        <v>14</v>
      </c>
      <c r="D52" s="87">
        <v>58</v>
      </c>
      <c r="E52" s="88">
        <v>54</v>
      </c>
      <c r="F52" s="88">
        <v>50</v>
      </c>
      <c r="G52" s="88">
        <v>48</v>
      </c>
      <c r="H52" s="88">
        <v>2</v>
      </c>
      <c r="I52" s="89">
        <v>1.8</v>
      </c>
      <c r="J52" s="29"/>
      <c r="K52" s="44" t="s">
        <v>14</v>
      </c>
      <c r="L52" s="45">
        <v>58</v>
      </c>
      <c r="M52" s="46">
        <v>54</v>
      </c>
      <c r="N52" s="46">
        <v>50</v>
      </c>
      <c r="O52" s="46">
        <v>46</v>
      </c>
      <c r="P52" s="46">
        <v>2</v>
      </c>
      <c r="Q52" s="47">
        <v>1.8</v>
      </c>
      <c r="R52" s="29"/>
      <c r="S52" s="44" t="s">
        <v>14</v>
      </c>
      <c r="T52" s="45">
        <v>58</v>
      </c>
      <c r="U52" s="46">
        <v>54</v>
      </c>
      <c r="V52" s="46">
        <v>50</v>
      </c>
      <c r="W52" s="46">
        <v>46</v>
      </c>
      <c r="X52" s="46">
        <v>2</v>
      </c>
      <c r="Y52" s="47">
        <v>1.8</v>
      </c>
      <c r="Z52" s="29"/>
      <c r="AA52" s="44" t="s">
        <v>14</v>
      </c>
      <c r="AB52" s="45">
        <v>58</v>
      </c>
      <c r="AC52" s="46">
        <v>54</v>
      </c>
      <c r="AD52" s="46">
        <v>50</v>
      </c>
      <c r="AE52" s="46">
        <v>49</v>
      </c>
      <c r="AF52" s="46">
        <v>2</v>
      </c>
      <c r="AG52" s="47">
        <v>1.8</v>
      </c>
      <c r="AH52" s="29"/>
      <c r="AI52" s="44" t="s">
        <v>14</v>
      </c>
      <c r="AJ52" s="75">
        <v>58</v>
      </c>
      <c r="AK52" s="76">
        <v>54</v>
      </c>
      <c r="AL52" s="76">
        <v>50</v>
      </c>
      <c r="AM52" s="76">
        <v>48</v>
      </c>
      <c r="AN52" s="76">
        <v>2</v>
      </c>
      <c r="AO52" s="77">
        <v>1.8</v>
      </c>
      <c r="AP52" s="29"/>
      <c r="AQ52" s="44" t="s">
        <v>14</v>
      </c>
      <c r="AR52" s="75">
        <v>58</v>
      </c>
      <c r="AS52" s="76">
        <v>54</v>
      </c>
      <c r="AT52" s="76">
        <v>50</v>
      </c>
      <c r="AU52" s="76">
        <v>48</v>
      </c>
      <c r="AV52" s="76">
        <v>2</v>
      </c>
      <c r="AW52" s="77">
        <v>1.8</v>
      </c>
      <c r="AX52" s="29"/>
    </row>
    <row r="53" spans="2:50" s="8" customFormat="1" ht="16.5" customHeight="1" thickBot="1" x14ac:dyDescent="0.25">
      <c r="B53" s="29"/>
      <c r="C53" s="48" t="s">
        <v>15</v>
      </c>
      <c r="D53" s="49">
        <f>D52/D51*D57*C57</f>
        <v>5.8</v>
      </c>
      <c r="E53" s="50">
        <f>E52/E51*E57*C57</f>
        <v>3.8571428571428572</v>
      </c>
      <c r="F53" s="50">
        <f>F52/F51*F57*C57</f>
        <v>2.7777777777777777</v>
      </c>
      <c r="G53" s="50">
        <f>G52/G51*G57*C57</f>
        <v>2.1818181818181817</v>
      </c>
      <c r="H53" s="50">
        <f>H52/H51*H57*C57</f>
        <v>0</v>
      </c>
      <c r="I53" s="50">
        <f>I52/I51*I57*C57</f>
        <v>0</v>
      </c>
      <c r="J53" s="29"/>
      <c r="K53" s="48" t="s">
        <v>15</v>
      </c>
      <c r="L53" s="49">
        <f>L52/L51*L57*K57</f>
        <v>5.8</v>
      </c>
      <c r="M53" s="50">
        <f>M52/M51*M57*K57</f>
        <v>3.8571428571428572</v>
      </c>
      <c r="N53" s="50">
        <f>N52/N51*M57*K57</f>
        <v>2.9411764705882355</v>
      </c>
      <c r="O53" s="50">
        <f>O52/O51*O57*K57</f>
        <v>2.2999999999999998</v>
      </c>
      <c r="P53" s="50">
        <f>P52/P51*P57*K57</f>
        <v>0</v>
      </c>
      <c r="Q53" s="51">
        <f>Q52/Q51*Q57*K57</f>
        <v>0</v>
      </c>
      <c r="R53" s="29"/>
      <c r="S53" s="48" t="s">
        <v>15</v>
      </c>
      <c r="T53" s="49">
        <f>T52/T51*T57*S57</f>
        <v>0</v>
      </c>
      <c r="U53" s="50">
        <f>U52/U51*U57*S57</f>
        <v>0</v>
      </c>
      <c r="V53" s="50">
        <f>V52/V51*V57*S57</f>
        <v>0</v>
      </c>
      <c r="W53" s="50">
        <f>W52/W51*W57*S57</f>
        <v>0</v>
      </c>
      <c r="X53" s="50">
        <f>X52/X51*X57*S57</f>
        <v>0</v>
      </c>
      <c r="Y53" s="51">
        <f>Y52/Y51*Y57*S57</f>
        <v>0</v>
      </c>
      <c r="Z53" s="29"/>
      <c r="AA53" s="48" t="s">
        <v>15</v>
      </c>
      <c r="AB53" s="49">
        <f>AB52/AB51*AB57*AA57</f>
        <v>0</v>
      </c>
      <c r="AC53" s="50">
        <f>AC52/AC51*AC57*AA57</f>
        <v>0</v>
      </c>
      <c r="AD53" s="50">
        <f>AD52/AD51*AD57*AA57</f>
        <v>0</v>
      </c>
      <c r="AE53" s="50">
        <f>AE52/AE51*AE57*AA57</f>
        <v>0</v>
      </c>
      <c r="AF53" s="50">
        <f>AF52/AF51*AF57*AA57</f>
        <v>0</v>
      </c>
      <c r="AG53" s="51">
        <f>AG52/AG51*AG57*AA57</f>
        <v>0</v>
      </c>
      <c r="AH53" s="29"/>
      <c r="AI53" s="48" t="s">
        <v>15</v>
      </c>
      <c r="AJ53" s="49">
        <f>AJ52/AJ51*AJ57*AI57</f>
        <v>0</v>
      </c>
      <c r="AK53" s="50">
        <f>AK52/AK51*AK57*AI57</f>
        <v>0</v>
      </c>
      <c r="AL53" s="50">
        <f>AL52/AL51*AL57*AI57</f>
        <v>0</v>
      </c>
      <c r="AM53" s="50">
        <f>AM52/AM51*AM57*AI57</f>
        <v>0</v>
      </c>
      <c r="AN53" s="50">
        <f>AN52/AN51*AN57*AI57</f>
        <v>0</v>
      </c>
      <c r="AO53" s="51">
        <f>AO52/AO51*AO57*AI57</f>
        <v>0</v>
      </c>
      <c r="AP53" s="29"/>
      <c r="AQ53" s="48" t="s">
        <v>15</v>
      </c>
      <c r="AR53" s="49">
        <f>AR52/AR51*AR57*AQ57</f>
        <v>0</v>
      </c>
      <c r="AS53" s="50">
        <f>AS52/AS51*AS57*AQ57</f>
        <v>0</v>
      </c>
      <c r="AT53" s="50">
        <f>AT52/AT51*AT57*AQ57</f>
        <v>0</v>
      </c>
      <c r="AU53" s="50">
        <f>AU52/AU51*AU57*AQ57</f>
        <v>0</v>
      </c>
      <c r="AV53" s="50">
        <f>AV52/AV51*AV57*AQ57</f>
        <v>0</v>
      </c>
      <c r="AW53" s="51">
        <f>AW52/AW51*AW57*AQ57</f>
        <v>0</v>
      </c>
      <c r="AX53" s="29"/>
    </row>
    <row r="54" spans="2:50" s="8" customFormat="1" ht="15" customHeight="1" x14ac:dyDescent="0.2">
      <c r="B54" s="29"/>
      <c r="J54" s="29"/>
      <c r="R54" s="29"/>
      <c r="Z54" s="29"/>
      <c r="AH54" s="29"/>
      <c r="AP54" s="29"/>
      <c r="AX54" s="29"/>
    </row>
    <row r="55" spans="2:50" s="8" customFormat="1" ht="15" customHeight="1" thickBot="1" x14ac:dyDescent="0.25">
      <c r="B55" s="29"/>
      <c r="C55" s="132" t="s">
        <v>149</v>
      </c>
      <c r="D55" s="132"/>
      <c r="E55" s="132"/>
      <c r="F55" s="132"/>
      <c r="G55" s="132"/>
      <c r="H55" s="132"/>
      <c r="I55" s="132"/>
      <c r="J55" s="29"/>
      <c r="K55" s="132" t="s">
        <v>149</v>
      </c>
      <c r="L55" s="132"/>
      <c r="M55" s="132"/>
      <c r="N55" s="132"/>
      <c r="O55" s="132"/>
      <c r="P55" s="132"/>
      <c r="Q55" s="132"/>
      <c r="R55" s="29"/>
      <c r="S55" s="132" t="s">
        <v>149</v>
      </c>
      <c r="T55" s="132"/>
      <c r="U55" s="132"/>
      <c r="V55" s="132"/>
      <c r="W55" s="132"/>
      <c r="X55" s="132"/>
      <c r="Y55" s="132"/>
      <c r="Z55" s="29"/>
      <c r="AA55" s="132" t="s">
        <v>149</v>
      </c>
      <c r="AB55" s="132"/>
      <c r="AC55" s="132"/>
      <c r="AD55" s="132"/>
      <c r="AE55" s="132"/>
      <c r="AF55" s="132"/>
      <c r="AG55" s="132"/>
      <c r="AH55" s="29"/>
      <c r="AI55" s="132" t="s">
        <v>149</v>
      </c>
      <c r="AJ55" s="132"/>
      <c r="AK55" s="132"/>
      <c r="AL55" s="132"/>
      <c r="AM55" s="132"/>
      <c r="AN55" s="132"/>
      <c r="AO55" s="132"/>
      <c r="AP55" s="29"/>
      <c r="AQ55" s="132" t="s">
        <v>149</v>
      </c>
      <c r="AR55" s="132"/>
      <c r="AS55" s="132"/>
      <c r="AT55" s="132"/>
      <c r="AU55" s="132"/>
      <c r="AV55" s="132"/>
      <c r="AW55" s="132"/>
      <c r="AX55" s="29"/>
    </row>
    <row r="56" spans="2:50" s="8" customFormat="1" ht="15" customHeight="1" thickBot="1" x14ac:dyDescent="0.25">
      <c r="B56" s="29"/>
      <c r="C56" s="48" t="s">
        <v>35</v>
      </c>
      <c r="D56" s="52" t="s">
        <v>20</v>
      </c>
      <c r="E56" s="53" t="s">
        <v>21</v>
      </c>
      <c r="F56" s="53" t="s">
        <v>22</v>
      </c>
      <c r="G56" s="53" t="s">
        <v>23</v>
      </c>
      <c r="H56" s="53" t="s">
        <v>24</v>
      </c>
      <c r="I56" s="54" t="s">
        <v>25</v>
      </c>
      <c r="J56" s="29"/>
      <c r="K56" s="48" t="s">
        <v>35</v>
      </c>
      <c r="L56" s="52" t="s">
        <v>20</v>
      </c>
      <c r="M56" s="53" t="s">
        <v>21</v>
      </c>
      <c r="N56" s="53" t="s">
        <v>22</v>
      </c>
      <c r="O56" s="53" t="s">
        <v>23</v>
      </c>
      <c r="P56" s="53" t="s">
        <v>24</v>
      </c>
      <c r="Q56" s="54" t="s">
        <v>25</v>
      </c>
      <c r="R56" s="29"/>
      <c r="S56" s="48" t="s">
        <v>35</v>
      </c>
      <c r="T56" s="52" t="s">
        <v>20</v>
      </c>
      <c r="U56" s="53" t="s">
        <v>21</v>
      </c>
      <c r="V56" s="53" t="s">
        <v>22</v>
      </c>
      <c r="W56" s="53" t="s">
        <v>23</v>
      </c>
      <c r="X56" s="53" t="s">
        <v>24</v>
      </c>
      <c r="Y56" s="54" t="s">
        <v>25</v>
      </c>
      <c r="Z56" s="29"/>
      <c r="AA56" s="48" t="s">
        <v>35</v>
      </c>
      <c r="AB56" s="52" t="s">
        <v>20</v>
      </c>
      <c r="AC56" s="53" t="s">
        <v>21</v>
      </c>
      <c r="AD56" s="53" t="s">
        <v>22</v>
      </c>
      <c r="AE56" s="53" t="s">
        <v>23</v>
      </c>
      <c r="AF56" s="53" t="s">
        <v>24</v>
      </c>
      <c r="AG56" s="54" t="s">
        <v>25</v>
      </c>
      <c r="AH56" s="29"/>
      <c r="AI56" s="48" t="s">
        <v>35</v>
      </c>
      <c r="AJ56" s="52" t="s">
        <v>20</v>
      </c>
      <c r="AK56" s="53" t="s">
        <v>21</v>
      </c>
      <c r="AL56" s="53" t="s">
        <v>22</v>
      </c>
      <c r="AM56" s="53" t="s">
        <v>23</v>
      </c>
      <c r="AN56" s="53" t="s">
        <v>24</v>
      </c>
      <c r="AO56" s="54" t="s">
        <v>25</v>
      </c>
      <c r="AP56" s="29"/>
      <c r="AQ56" s="48" t="s">
        <v>35</v>
      </c>
      <c r="AR56" s="52" t="s">
        <v>20</v>
      </c>
      <c r="AS56" s="53" t="s">
        <v>21</v>
      </c>
      <c r="AT56" s="53" t="s">
        <v>22</v>
      </c>
      <c r="AU56" s="53" t="s">
        <v>23</v>
      </c>
      <c r="AV56" s="53" t="s">
        <v>24</v>
      </c>
      <c r="AW56" s="54" t="s">
        <v>25</v>
      </c>
      <c r="AX56" s="29"/>
    </row>
    <row r="57" spans="2:50" s="8" customFormat="1" ht="15" customHeight="1" thickBot="1" x14ac:dyDescent="0.25">
      <c r="B57" s="29"/>
      <c r="C57" s="55">
        <v>1</v>
      </c>
      <c r="D57" s="55">
        <v>1</v>
      </c>
      <c r="E57" s="56">
        <v>1</v>
      </c>
      <c r="F57" s="56">
        <v>1</v>
      </c>
      <c r="G57" s="56">
        <v>1</v>
      </c>
      <c r="H57" s="56">
        <v>0</v>
      </c>
      <c r="I57" s="57">
        <v>0</v>
      </c>
      <c r="J57" s="29"/>
      <c r="K57" s="55">
        <v>1</v>
      </c>
      <c r="L57" s="55">
        <v>1</v>
      </c>
      <c r="M57" s="56">
        <v>1</v>
      </c>
      <c r="N57" s="56">
        <v>1</v>
      </c>
      <c r="O57" s="56">
        <v>1</v>
      </c>
      <c r="P57" s="56">
        <v>0</v>
      </c>
      <c r="Q57" s="57">
        <v>0</v>
      </c>
      <c r="R57" s="29"/>
      <c r="S57" s="55">
        <v>0</v>
      </c>
      <c r="T57" s="55">
        <v>1</v>
      </c>
      <c r="U57" s="56">
        <v>1</v>
      </c>
      <c r="V57" s="56">
        <v>1</v>
      </c>
      <c r="W57" s="56">
        <v>1</v>
      </c>
      <c r="X57" s="56">
        <v>0</v>
      </c>
      <c r="Y57" s="57">
        <v>0</v>
      </c>
      <c r="Z57" s="29"/>
      <c r="AA57" s="55">
        <v>0</v>
      </c>
      <c r="AB57" s="55">
        <v>1</v>
      </c>
      <c r="AC57" s="56">
        <v>1</v>
      </c>
      <c r="AD57" s="56">
        <v>1</v>
      </c>
      <c r="AE57" s="56">
        <v>1</v>
      </c>
      <c r="AF57" s="56">
        <v>0</v>
      </c>
      <c r="AG57" s="57">
        <v>0</v>
      </c>
      <c r="AH57" s="29"/>
      <c r="AI57" s="55">
        <v>0</v>
      </c>
      <c r="AJ57" s="55">
        <v>1</v>
      </c>
      <c r="AK57" s="56">
        <v>1</v>
      </c>
      <c r="AL57" s="56">
        <v>1</v>
      </c>
      <c r="AM57" s="56">
        <v>1</v>
      </c>
      <c r="AN57" s="56">
        <v>0</v>
      </c>
      <c r="AO57" s="57">
        <v>0</v>
      </c>
      <c r="AP57" s="29"/>
      <c r="AQ57" s="55">
        <v>0</v>
      </c>
      <c r="AR57" s="55">
        <v>1</v>
      </c>
      <c r="AS57" s="56">
        <v>1</v>
      </c>
      <c r="AT57" s="56">
        <v>1</v>
      </c>
      <c r="AU57" s="56">
        <v>1</v>
      </c>
      <c r="AV57" s="56">
        <v>0</v>
      </c>
      <c r="AW57" s="57">
        <v>0</v>
      </c>
      <c r="AX57" s="29"/>
    </row>
    <row r="58" spans="2:50" s="8" customFormat="1" ht="14.25" x14ac:dyDescent="0.2">
      <c r="B58" s="29"/>
      <c r="J58" s="29"/>
      <c r="R58" s="29"/>
      <c r="Z58" s="29"/>
      <c r="AH58" s="29"/>
      <c r="AP58" s="29"/>
      <c r="AX58" s="29"/>
    </row>
    <row r="59" spans="2:50" s="8" customFormat="1" ht="15" customHeight="1" thickBot="1" x14ac:dyDescent="0.25">
      <c r="B59" s="29"/>
      <c r="E59" s="58" t="s">
        <v>26</v>
      </c>
      <c r="F59" s="59" t="s">
        <v>27</v>
      </c>
      <c r="G59" s="59" t="s">
        <v>28</v>
      </c>
      <c r="H59" s="59" t="s">
        <v>29</v>
      </c>
      <c r="I59" s="59" t="s">
        <v>30</v>
      </c>
      <c r="J59" s="29"/>
      <c r="M59" s="58" t="s">
        <v>26</v>
      </c>
      <c r="N59" s="59" t="s">
        <v>27</v>
      </c>
      <c r="O59" s="59" t="s">
        <v>28</v>
      </c>
      <c r="P59" s="59" t="s">
        <v>29</v>
      </c>
      <c r="Q59" s="59" t="s">
        <v>30</v>
      </c>
      <c r="R59" s="29"/>
      <c r="U59" s="58" t="s">
        <v>26</v>
      </c>
      <c r="V59" s="59" t="s">
        <v>27</v>
      </c>
      <c r="W59" s="59" t="s">
        <v>28</v>
      </c>
      <c r="X59" s="59" t="s">
        <v>29</v>
      </c>
      <c r="Y59" s="59" t="s">
        <v>30</v>
      </c>
      <c r="Z59" s="29"/>
      <c r="AC59" s="58" t="s">
        <v>26</v>
      </c>
      <c r="AD59" s="59" t="s">
        <v>27</v>
      </c>
      <c r="AE59" s="59" t="s">
        <v>28</v>
      </c>
      <c r="AF59" s="59" t="s">
        <v>29</v>
      </c>
      <c r="AG59" s="59" t="s">
        <v>30</v>
      </c>
      <c r="AH59" s="29"/>
      <c r="AK59" s="58" t="s">
        <v>26</v>
      </c>
      <c r="AL59" s="59" t="s">
        <v>27</v>
      </c>
      <c r="AM59" s="59" t="s">
        <v>28</v>
      </c>
      <c r="AN59" s="59" t="s">
        <v>29</v>
      </c>
      <c r="AO59" s="59" t="s">
        <v>30</v>
      </c>
      <c r="AP59" s="29"/>
      <c r="AS59" s="58" t="s">
        <v>26</v>
      </c>
      <c r="AT59" s="59" t="s">
        <v>27</v>
      </c>
      <c r="AU59" s="59" t="s">
        <v>28</v>
      </c>
      <c r="AV59" s="59" t="s">
        <v>29</v>
      </c>
      <c r="AW59" s="59" t="s">
        <v>30</v>
      </c>
      <c r="AX59" s="29"/>
    </row>
    <row r="60" spans="2:50" s="8" customFormat="1" ht="15" customHeight="1" thickBot="1" x14ac:dyDescent="0.25">
      <c r="B60" s="29"/>
      <c r="C60" s="23" t="s">
        <v>31</v>
      </c>
      <c r="E60" s="60">
        <f>uebersetzung1gang1/uebersetzung1gang2</f>
        <v>1.5037037037037035</v>
      </c>
      <c r="F60" s="61">
        <f>uebersetzung1gang2/uebersetzung1gang3</f>
        <v>1.3885714285714286</v>
      </c>
      <c r="G60" s="61">
        <f>uebersetzung1gang3/uebersetzung1gang4</f>
        <v>1.2731481481481481</v>
      </c>
      <c r="H60" s="61" t="e">
        <f>uebersetzung1gang4/uebersetzung1gang5</f>
        <v>#DIV/0!</v>
      </c>
      <c r="I60" s="62" t="e">
        <f>uebersetzung1gang5/uebersetzung1gang6</f>
        <v>#DIV/0!</v>
      </c>
      <c r="J60" s="29"/>
      <c r="K60" s="23" t="s">
        <v>31</v>
      </c>
      <c r="M60" s="60">
        <f>uebersetzung2gang1/uebersetzung2gang2</f>
        <v>1.5037037037037035</v>
      </c>
      <c r="N60" s="61">
        <f>uebersetzung2gang2/uebersetzung2gang3</f>
        <v>1.3114285714285714</v>
      </c>
      <c r="O60" s="61">
        <f>uebersetzung2gang3/uebersetzung2gang4</f>
        <v>1.2787723785166243</v>
      </c>
      <c r="P60" s="61" t="e">
        <f>uebersetzung2gang4/uebersetzung2gang5</f>
        <v>#DIV/0!</v>
      </c>
      <c r="Q60" s="62" t="e">
        <f>uebersetzung2gang5/uebersetzung2gang6</f>
        <v>#DIV/0!</v>
      </c>
      <c r="R60" s="29"/>
      <c r="S60" s="23" t="s">
        <v>31</v>
      </c>
      <c r="U60" s="60" t="e">
        <f>uebersetzung3gang1/uebersetzung3gang2</f>
        <v>#DIV/0!</v>
      </c>
      <c r="V60" s="61" t="e">
        <f>uebersetzung3gang2/uebersetzung3gang3</f>
        <v>#DIV/0!</v>
      </c>
      <c r="W60" s="61" t="e">
        <f>uebersetzung3gang3/uebersetzung3gang4</f>
        <v>#DIV/0!</v>
      </c>
      <c r="X60" s="61" t="e">
        <f>uebersetzung3gang4/uebersetzung3gang5</f>
        <v>#DIV/0!</v>
      </c>
      <c r="Y60" s="62" t="e">
        <f>uebersetzung3gang5/uebersetzung3gang6</f>
        <v>#DIV/0!</v>
      </c>
      <c r="Z60" s="29"/>
      <c r="AA60" s="23" t="s">
        <v>31</v>
      </c>
      <c r="AC60" s="60" t="e">
        <f>uebersetzung4gang1/uebersetzung4gang2</f>
        <v>#DIV/0!</v>
      </c>
      <c r="AD60" s="61" t="e">
        <f>uebersetzung4gang2/uebersetzung4gang3</f>
        <v>#DIV/0!</v>
      </c>
      <c r="AE60" s="61" t="e">
        <f>uebersetzung4gang3/uebersetzung4gang4</f>
        <v>#DIV/0!</v>
      </c>
      <c r="AF60" s="61" t="e">
        <f>uebersetzung4gang4/uebersetzung4gang5</f>
        <v>#DIV/0!</v>
      </c>
      <c r="AG60" s="62" t="e">
        <f>uebersetzung4gang5/uebersetzung4gang6</f>
        <v>#DIV/0!</v>
      </c>
      <c r="AH60" s="29"/>
      <c r="AI60" s="23" t="s">
        <v>31</v>
      </c>
      <c r="AK60" s="60" t="e">
        <f>uebersetzung5gang1/uebersetzung5gang2</f>
        <v>#DIV/0!</v>
      </c>
      <c r="AL60" s="61" t="e">
        <f>uebersetzung5gang2/uebersetzung5gang3</f>
        <v>#DIV/0!</v>
      </c>
      <c r="AM60" s="61" t="e">
        <f>uebersetzung5gang3/uebersetzung5gang4</f>
        <v>#DIV/0!</v>
      </c>
      <c r="AN60" s="61" t="e">
        <f>uebersetzung5gang4/uebersetzung5gang5</f>
        <v>#DIV/0!</v>
      </c>
      <c r="AO60" s="62" t="e">
        <f>uebersetzung5gang5/uebersetzung5gang6</f>
        <v>#DIV/0!</v>
      </c>
      <c r="AP60" s="29"/>
      <c r="AQ60" s="23" t="s">
        <v>31</v>
      </c>
      <c r="AS60" s="60" t="e">
        <f>uebersetzung6gang1/uebersetzung6gang2</f>
        <v>#DIV/0!</v>
      </c>
      <c r="AT60" s="61" t="e">
        <f>uebersetzung6gang2/uebersetzung6gang3</f>
        <v>#DIV/0!</v>
      </c>
      <c r="AU60" s="61" t="e">
        <f>uebersetzung6gang3/uebersetzung6gang4</f>
        <v>#DIV/0!</v>
      </c>
      <c r="AV60" s="61" t="e">
        <f>uebersetzung6gang4/uebersetzung6gang5</f>
        <v>#DIV/0!</v>
      </c>
      <c r="AW60" s="62" t="e">
        <f>uebersetzung6gang5/uebersetzung6gang6</f>
        <v>#DIV/0!</v>
      </c>
      <c r="AX60" s="29"/>
    </row>
    <row r="61" spans="2:50" s="8" customFormat="1" ht="15" customHeight="1" thickBot="1" x14ac:dyDescent="0.25">
      <c r="B61" s="29"/>
      <c r="C61" s="63"/>
      <c r="J61" s="29"/>
      <c r="K61" s="63"/>
      <c r="R61" s="29"/>
      <c r="S61" s="63"/>
      <c r="Z61" s="29"/>
      <c r="AA61" s="63"/>
      <c r="AH61" s="29"/>
      <c r="AI61" s="63"/>
      <c r="AP61" s="29"/>
      <c r="AQ61" s="63"/>
      <c r="AX61" s="29"/>
    </row>
    <row r="62" spans="2:50" s="8" customFormat="1" thickBot="1" x14ac:dyDescent="0.25">
      <c r="B62" s="29"/>
      <c r="C62" s="23" t="s">
        <v>36</v>
      </c>
      <c r="G62" s="32" t="s">
        <v>32</v>
      </c>
      <c r="H62" s="64">
        <f>uebersetzung1gang1/uebersetzung1gang4</f>
        <v>2.6583333333333337</v>
      </c>
      <c r="J62" s="29"/>
      <c r="K62" s="23" t="s">
        <v>36</v>
      </c>
      <c r="O62" s="32" t="s">
        <v>32</v>
      </c>
      <c r="P62" s="64">
        <f>uebersetzung2gang1/uebersetzung2gang4</f>
        <v>2.5217391304347827</v>
      </c>
      <c r="R62" s="29"/>
      <c r="S62" s="23" t="s">
        <v>36</v>
      </c>
      <c r="W62" s="32" t="s">
        <v>32</v>
      </c>
      <c r="X62" s="64" t="e">
        <f>uebersetzung3gang1/uebersetzung3gang4</f>
        <v>#DIV/0!</v>
      </c>
      <c r="Z62" s="29"/>
      <c r="AA62" s="23" t="s">
        <v>36</v>
      </c>
      <c r="AE62" s="32" t="s">
        <v>32</v>
      </c>
      <c r="AF62" s="64" t="e">
        <f>uebersetzung4gang1/uebersetzung4gang4</f>
        <v>#DIV/0!</v>
      </c>
      <c r="AH62" s="29"/>
      <c r="AI62" s="23" t="s">
        <v>36</v>
      </c>
      <c r="AM62" s="32" t="s">
        <v>32</v>
      </c>
      <c r="AN62" s="64" t="e">
        <f>uebersetzung5gang1/uebersetzung5gang4</f>
        <v>#DIV/0!</v>
      </c>
      <c r="AP62" s="29"/>
      <c r="AQ62" s="23" t="s">
        <v>36</v>
      </c>
      <c r="AU62" s="32" t="s">
        <v>32</v>
      </c>
      <c r="AV62" s="64" t="e">
        <f>uebersetzung6gang1/uebersetzung6gang4</f>
        <v>#DIV/0!</v>
      </c>
      <c r="AX62" s="29"/>
    </row>
    <row r="63" spans="2:50" s="8" customFormat="1" thickBot="1" x14ac:dyDescent="0.25">
      <c r="B63" s="29"/>
      <c r="C63" s="23"/>
      <c r="G63" s="32" t="s">
        <v>34</v>
      </c>
      <c r="H63" s="64" t="e">
        <f>uebersetzung1gang1/uebersetzung1gang5</f>
        <v>#DIV/0!</v>
      </c>
      <c r="J63" s="29"/>
      <c r="K63" s="23"/>
      <c r="O63" s="32" t="s">
        <v>34</v>
      </c>
      <c r="P63" s="64" t="e">
        <f>uebersetzung2gang1/uebersetzung2gang5</f>
        <v>#DIV/0!</v>
      </c>
      <c r="R63" s="29"/>
      <c r="S63" s="23"/>
      <c r="W63" s="32" t="s">
        <v>34</v>
      </c>
      <c r="X63" s="64" t="e">
        <f>uebersetzung3gang1/uebersetzung3gang5</f>
        <v>#DIV/0!</v>
      </c>
      <c r="Z63" s="29"/>
      <c r="AA63" s="23"/>
      <c r="AE63" s="32" t="s">
        <v>34</v>
      </c>
      <c r="AF63" s="64" t="e">
        <f>uebersetzung4gang1/uebersetzung4gang5</f>
        <v>#DIV/0!</v>
      </c>
      <c r="AH63" s="29"/>
      <c r="AI63" s="23"/>
      <c r="AM63" s="32" t="s">
        <v>34</v>
      </c>
      <c r="AN63" s="64" t="e">
        <f>uebersetzung5gang1/uebersetzung5gang5</f>
        <v>#DIV/0!</v>
      </c>
      <c r="AP63" s="29"/>
      <c r="AQ63" s="23"/>
      <c r="AU63" s="32" t="s">
        <v>34</v>
      </c>
      <c r="AV63" s="64" t="e">
        <f>uebersetzung6gang1/uebersetzung6gang5</f>
        <v>#DIV/0!</v>
      </c>
      <c r="AX63" s="29"/>
    </row>
    <row r="64" spans="2:50" s="8" customFormat="1" thickBot="1" x14ac:dyDescent="0.25">
      <c r="B64" s="29"/>
      <c r="C64" s="23"/>
      <c r="G64" s="32" t="s">
        <v>33</v>
      </c>
      <c r="H64" s="64" t="e">
        <f>uebersetzung1gang1/uebersetzung1gang6</f>
        <v>#DIV/0!</v>
      </c>
      <c r="J64" s="29"/>
      <c r="K64" s="23"/>
      <c r="O64" s="32" t="s">
        <v>33</v>
      </c>
      <c r="P64" s="64" t="e">
        <f>uebersetzung2gang1/uebersetzung2gang6</f>
        <v>#DIV/0!</v>
      </c>
      <c r="R64" s="29"/>
      <c r="S64" s="23"/>
      <c r="W64" s="32" t="s">
        <v>33</v>
      </c>
      <c r="X64" s="64" t="e">
        <f>uebersetzung3gang1/uebersetzung3gang6</f>
        <v>#DIV/0!</v>
      </c>
      <c r="Z64" s="29"/>
      <c r="AA64" s="23"/>
      <c r="AE64" s="32" t="s">
        <v>33</v>
      </c>
      <c r="AF64" s="64" t="e">
        <f>uebersetzung4gang1/uebersetzung4gang6</f>
        <v>#DIV/0!</v>
      </c>
      <c r="AH64" s="29"/>
      <c r="AI64" s="23"/>
      <c r="AM64" s="32" t="s">
        <v>33</v>
      </c>
      <c r="AN64" s="64" t="e">
        <f>uebersetzung5gang1/uebersetzung5gang6</f>
        <v>#DIV/0!</v>
      </c>
      <c r="AP64" s="29"/>
      <c r="AQ64" s="23"/>
      <c r="AU64" s="32" t="s">
        <v>33</v>
      </c>
      <c r="AV64" s="64" t="e">
        <f>uebersetzung6gang1/uebersetzung6gang6</f>
        <v>#DIV/0!</v>
      </c>
      <c r="AX64" s="29"/>
    </row>
    <row r="65" spans="2:50" s="8" customFormat="1" thickBot="1" x14ac:dyDescent="0.25">
      <c r="B65" s="29"/>
      <c r="J65" s="29"/>
      <c r="R65" s="29"/>
      <c r="Z65" s="29"/>
      <c r="AH65" s="29"/>
      <c r="AP65" s="29"/>
      <c r="AX65" s="29"/>
    </row>
    <row r="66" spans="2:50" s="8" customFormat="1" ht="14.25" x14ac:dyDescent="0.2">
      <c r="B66" s="29"/>
      <c r="C66" s="40"/>
      <c r="D66" s="126" t="s">
        <v>18</v>
      </c>
      <c r="E66" s="127"/>
      <c r="F66" s="127"/>
      <c r="G66" s="127"/>
      <c r="H66" s="127"/>
      <c r="I66" s="128"/>
      <c r="J66" s="29"/>
      <c r="K66" s="40"/>
      <c r="L66" s="126" t="s">
        <v>18</v>
      </c>
      <c r="M66" s="127"/>
      <c r="N66" s="127"/>
      <c r="O66" s="127"/>
      <c r="P66" s="127"/>
      <c r="Q66" s="128"/>
      <c r="R66" s="29"/>
      <c r="S66" s="40"/>
      <c r="T66" s="126" t="s">
        <v>18</v>
      </c>
      <c r="U66" s="127"/>
      <c r="V66" s="127"/>
      <c r="W66" s="127"/>
      <c r="X66" s="127"/>
      <c r="Y66" s="128"/>
      <c r="Z66" s="29"/>
      <c r="AA66" s="40"/>
      <c r="AB66" s="126" t="s">
        <v>18</v>
      </c>
      <c r="AC66" s="127"/>
      <c r="AD66" s="127"/>
      <c r="AE66" s="127"/>
      <c r="AF66" s="127"/>
      <c r="AG66" s="128"/>
      <c r="AH66" s="29"/>
      <c r="AI66" s="40"/>
      <c r="AJ66" s="126" t="s">
        <v>18</v>
      </c>
      <c r="AK66" s="127"/>
      <c r="AL66" s="127"/>
      <c r="AM66" s="127"/>
      <c r="AN66" s="127"/>
      <c r="AO66" s="128"/>
      <c r="AP66" s="29"/>
      <c r="AQ66" s="40"/>
      <c r="AR66" s="126" t="s">
        <v>18</v>
      </c>
      <c r="AS66" s="127"/>
      <c r="AT66" s="127"/>
      <c r="AU66" s="127"/>
      <c r="AV66" s="127"/>
      <c r="AW66" s="128"/>
      <c r="AX66" s="29"/>
    </row>
    <row r="67" spans="2:50" s="8" customFormat="1" thickBot="1" x14ac:dyDescent="0.25">
      <c r="B67" s="29"/>
      <c r="C67" s="65" t="s">
        <v>19</v>
      </c>
      <c r="D67" s="66" t="s">
        <v>20</v>
      </c>
      <c r="E67" s="39" t="s">
        <v>21</v>
      </c>
      <c r="F67" s="39" t="s">
        <v>22</v>
      </c>
      <c r="G67" s="39" t="s">
        <v>23</v>
      </c>
      <c r="H67" s="39" t="s">
        <v>24</v>
      </c>
      <c r="I67" s="67" t="s">
        <v>25</v>
      </c>
      <c r="J67" s="29"/>
      <c r="K67" s="65" t="s">
        <v>19</v>
      </c>
      <c r="L67" s="66" t="s">
        <v>20</v>
      </c>
      <c r="M67" s="39" t="s">
        <v>21</v>
      </c>
      <c r="N67" s="39" t="s">
        <v>22</v>
      </c>
      <c r="O67" s="39" t="s">
        <v>23</v>
      </c>
      <c r="P67" s="39" t="s">
        <v>24</v>
      </c>
      <c r="Q67" s="67" t="s">
        <v>25</v>
      </c>
      <c r="R67" s="29"/>
      <c r="S67" s="65" t="s">
        <v>19</v>
      </c>
      <c r="T67" s="66" t="s">
        <v>20</v>
      </c>
      <c r="U67" s="39" t="s">
        <v>21</v>
      </c>
      <c r="V67" s="39" t="s">
        <v>22</v>
      </c>
      <c r="W67" s="39" t="s">
        <v>23</v>
      </c>
      <c r="X67" s="39" t="s">
        <v>24</v>
      </c>
      <c r="Y67" s="67" t="s">
        <v>25</v>
      </c>
      <c r="Z67" s="29"/>
      <c r="AA67" s="65" t="s">
        <v>19</v>
      </c>
      <c r="AB67" s="66" t="s">
        <v>20</v>
      </c>
      <c r="AC67" s="39" t="s">
        <v>21</v>
      </c>
      <c r="AD67" s="39" t="s">
        <v>22</v>
      </c>
      <c r="AE67" s="39" t="s">
        <v>23</v>
      </c>
      <c r="AF67" s="39" t="s">
        <v>24</v>
      </c>
      <c r="AG67" s="67" t="s">
        <v>25</v>
      </c>
      <c r="AH67" s="29"/>
      <c r="AI67" s="65" t="s">
        <v>19</v>
      </c>
      <c r="AJ67" s="66" t="s">
        <v>20</v>
      </c>
      <c r="AK67" s="39" t="s">
        <v>21</v>
      </c>
      <c r="AL67" s="39" t="s">
        <v>22</v>
      </c>
      <c r="AM67" s="39" t="s">
        <v>23</v>
      </c>
      <c r="AN67" s="39" t="s">
        <v>24</v>
      </c>
      <c r="AO67" s="67" t="s">
        <v>25</v>
      </c>
      <c r="AP67" s="29"/>
      <c r="AQ67" s="65" t="s">
        <v>19</v>
      </c>
      <c r="AR67" s="66" t="s">
        <v>20</v>
      </c>
      <c r="AS67" s="39" t="s">
        <v>21</v>
      </c>
      <c r="AT67" s="39" t="s">
        <v>22</v>
      </c>
      <c r="AU67" s="39" t="s">
        <v>23</v>
      </c>
      <c r="AV67" s="39" t="s">
        <v>24</v>
      </c>
      <c r="AW67" s="67" t="s">
        <v>25</v>
      </c>
      <c r="AX67" s="29"/>
    </row>
    <row r="68" spans="2:50" s="8" customFormat="1" ht="14.25" x14ac:dyDescent="0.2">
      <c r="B68" s="29"/>
      <c r="C68" s="44">
        <v>500</v>
      </c>
      <c r="D68" s="78">
        <f>C68*60*radumfang1/1000/(uebersetzung1*uebersetzung1gang1*1000)</f>
        <v>2.529985007496252</v>
      </c>
      <c r="E68" s="79">
        <f>C68*60*radumfang1/1000/(uebersetzung1*uebersetzung1gang2*1000)</f>
        <v>3.8043478260869574</v>
      </c>
      <c r="F68" s="79">
        <f>C68*60*radumfang1/1000/(uebersetzung1*uebersetzung1gang3*1000)</f>
        <v>5.2826086956521747</v>
      </c>
      <c r="G68" s="79">
        <f>C68*60*radumfang1/1000/(uebersetzung1*uebersetzung1gang4*1000)</f>
        <v>6.7255434782608701</v>
      </c>
      <c r="H68" s="79" t="e">
        <f>C68*60*radumfang1/1000/(uebersetzung1*uebersetzung1gang5*1000)</f>
        <v>#DIV/0!</v>
      </c>
      <c r="I68" s="80" t="e">
        <f>C68*60*radumfang1/1000/(uebersetzung1*uebersetzung1gang6*1000)</f>
        <v>#DIV/0!</v>
      </c>
      <c r="J68" s="29"/>
      <c r="K68" s="44">
        <v>500</v>
      </c>
      <c r="L68" s="78">
        <f t="shared" ref="L68:L91" si="0">K68*60*radumfang2/1000/(uebersetzung2*uebersetzung2gang1*1000)</f>
        <v>2.6236881559220389</v>
      </c>
      <c r="M68" s="79">
        <f t="shared" ref="M68:M91" si="1">K68*60*radumfang2/1000/(uebersetzung2*uebersetzung2gang2*1000)</f>
        <v>3.9452495974235102</v>
      </c>
      <c r="N68" s="79">
        <f t="shared" ref="N68:N91" si="2">K68*60*radumfang2/1000/(uebersetzung2*uebersetzung2gang3*1000)</f>
        <v>5.1739130434782608</v>
      </c>
      <c r="O68" s="79">
        <f t="shared" ref="O68:O91" si="3">K68*60*radumfang2/1000/(uebersetzung2*uebersetzung2gang4*1000)</f>
        <v>6.616257088846881</v>
      </c>
      <c r="P68" s="79" t="e">
        <f t="shared" ref="P68:P91" si="4">K68*60*radumfang2/1000/(uebersetzung2*uebersetzung2gang5*1000)</f>
        <v>#DIV/0!</v>
      </c>
      <c r="Q68" s="80" t="e">
        <f t="shared" ref="Q68:Q91" si="5">K68*60*radumfang2/1000/(uebersetzung2*uebersetzung2gang6*1000)</f>
        <v>#DIV/0!</v>
      </c>
      <c r="R68" s="29"/>
      <c r="S68" s="44">
        <v>500</v>
      </c>
      <c r="T68" s="78" t="e">
        <f t="shared" ref="T68:T91" si="6">S68*60*radumfang3/1000/(uebersetzung3*uebersetzung3gang1*1000)</f>
        <v>#DIV/0!</v>
      </c>
      <c r="U68" s="79" t="e">
        <f t="shared" ref="U68:U91" si="7">S68*60*radumfang3/1000/(uebersetzung3*uebersetzung3gang2*1000)</f>
        <v>#DIV/0!</v>
      </c>
      <c r="V68" s="79" t="e">
        <f t="shared" ref="V68:V91" si="8">S68*60*radumfang3/1000/(uebersetzung3*uebersetzung3gang3*1000)</f>
        <v>#DIV/0!</v>
      </c>
      <c r="W68" s="79" t="e">
        <f t="shared" ref="W68:W91" si="9">S68*60*radumfang3/1000/(uebersetzung3*uebersetzung3gang4*1000)</f>
        <v>#DIV/0!</v>
      </c>
      <c r="X68" s="79" t="e">
        <f t="shared" ref="X68:X91" si="10">S68*60*radumfang3/1000/(uebersetzung3*uebersetzung3gang5*1000)</f>
        <v>#DIV/0!</v>
      </c>
      <c r="Y68" s="80" t="e">
        <f t="shared" ref="Y68:Y91" si="11">S68*60*radumfang3/1000/(uebersetzung3*uebersetzung3gang6*1000)</f>
        <v>#DIV/0!</v>
      </c>
      <c r="Z68" s="29"/>
      <c r="AA68" s="44">
        <v>500</v>
      </c>
      <c r="AB68" s="78" t="e">
        <f>AA68*60*radumfang4/1000/(uebersetzung4*uebersetzung4gang1*1000)</f>
        <v>#DIV/0!</v>
      </c>
      <c r="AC68" s="79" t="e">
        <f t="shared" ref="AC68:AC91" si="12">AA68*60*radumfang4/1000/(uebersetzung4*uebersetzung4gang2*1000)</f>
        <v>#DIV/0!</v>
      </c>
      <c r="AD68" s="79" t="e">
        <f t="shared" ref="AD68:AD91" si="13">AA68*60*radumfang4/1000/(uebersetzung4*uebersetzung4gang3*1000)</f>
        <v>#DIV/0!</v>
      </c>
      <c r="AE68" s="79" t="e">
        <f t="shared" ref="AE68:AE91" si="14">AA68*60*radumfang4/1000/(uebersetzung4*uebersetzung4gang4*1000)</f>
        <v>#DIV/0!</v>
      </c>
      <c r="AF68" s="79" t="e">
        <f t="shared" ref="AF68:AF91" si="15">AA68*60*radumfang4/1000/(uebersetzung4*uebersetzung4gang5*1000)</f>
        <v>#DIV/0!</v>
      </c>
      <c r="AG68" s="80" t="e">
        <f t="shared" ref="AG68:AG91" si="16">AA68*60*radumfang4/1000/(uebersetzung4*uebersetzung4gang6*1000)</f>
        <v>#DIV/0!</v>
      </c>
      <c r="AH68" s="29"/>
      <c r="AI68" s="44">
        <v>500</v>
      </c>
      <c r="AJ68" s="84" t="e">
        <f t="shared" ref="AJ68:AJ91" si="17">AI68*60*radumfang5/1000/(uebersetzung5*uebersetzung5gang1*1000)</f>
        <v>#DIV/0!</v>
      </c>
      <c r="AK68" s="85" t="e">
        <f t="shared" ref="AK68:AK91" si="18">AI68*60*radumfang5/1000/(uebersetzung5*uebersetzung5gang2*1000)</f>
        <v>#DIV/0!</v>
      </c>
      <c r="AL68" s="85" t="e">
        <f t="shared" ref="AL68:AL91" si="19">AI68*60*radumfang5/1000/(uebersetzung5*uebersetzung5gang3*1000)</f>
        <v>#DIV/0!</v>
      </c>
      <c r="AM68" s="85" t="e">
        <f t="shared" ref="AM68:AM91" si="20">AI68*60*radumfang5/1000/(uebersetzung5*uebersetzung5gang4*1000)</f>
        <v>#DIV/0!</v>
      </c>
      <c r="AN68" s="85" t="e">
        <f t="shared" ref="AN68:AN91" si="21">AI68*60*radumfang5/1000/(uebersetzung5*uebersetzung5gang5*1000)</f>
        <v>#DIV/0!</v>
      </c>
      <c r="AO68" s="86" t="e">
        <f t="shared" ref="AO68:AO91" si="22">AI68*60*radumfang5/1000/(uebersetzung5*uebersetzung5gang6*1000)</f>
        <v>#DIV/0!</v>
      </c>
      <c r="AP68" s="29"/>
      <c r="AQ68" s="44">
        <v>500</v>
      </c>
      <c r="AR68" s="78" t="e">
        <f t="shared" ref="AR68:AR91" si="23">AQ68*60*radumfang6/1000/(uebersetzung6*uebersetzung6gang1*1000)</f>
        <v>#DIV/0!</v>
      </c>
      <c r="AS68" s="79" t="e">
        <f t="shared" ref="AS68:AS91" si="24">AQ68*60*radumfang6/1000/(uebersetzung6*uebersetzung6gang2*1000)</f>
        <v>#DIV/0!</v>
      </c>
      <c r="AT68" s="79" t="e">
        <f t="shared" ref="AT68:AT91" si="25">AQ68*60*radumfang6/1000/(uebersetzung6*uebersetzung6gang3*1000)</f>
        <v>#DIV/0!</v>
      </c>
      <c r="AU68" s="79" t="e">
        <f t="shared" ref="AU68:AU91" si="26">AQ68*60*radumfang6/1000/(uebersetzung6*uebersetzung6gang4*1000)</f>
        <v>#DIV/0!</v>
      </c>
      <c r="AV68" s="79" t="e">
        <f t="shared" ref="AV68:AV91" si="27">AQ68*60*radumfang6/1000/(uebersetzung6*uebersetzung6gang5*1000)</f>
        <v>#DIV/0!</v>
      </c>
      <c r="AW68" s="80" t="e">
        <f t="shared" ref="AW68:AW91" si="28">AQ68*60*radumfang6/1000/(uebersetzung6*uebersetzung6gang6*1000)</f>
        <v>#DIV/0!</v>
      </c>
      <c r="AX68" s="29"/>
    </row>
    <row r="69" spans="2:50" s="8" customFormat="1" ht="14.25" x14ac:dyDescent="0.2">
      <c r="B69" s="29"/>
      <c r="C69" s="44">
        <f>C68+500</f>
        <v>1000</v>
      </c>
      <c r="D69" s="68">
        <f t="shared" ref="D69:D91" si="29">C69*60*radumfang1/1000/(uebersetzung1*uebersetzung1gang1*1000)</f>
        <v>5.059970014992504</v>
      </c>
      <c r="E69" s="69">
        <f t="shared" ref="E69:E91" si="30">C69*60*radumfang1/1000/(uebersetzung1*uebersetzung1gang2*1000)</f>
        <v>7.6086956521739149</v>
      </c>
      <c r="F69" s="69">
        <f t="shared" ref="F69:F91" si="31">C69*60*radumfang1/1000/(uebersetzung1*uebersetzung1gang3*1000)</f>
        <v>10.565217391304349</v>
      </c>
      <c r="G69" s="69">
        <f t="shared" ref="G69:G91" si="32">C69*60*radumfang1/1000/(uebersetzung1*uebersetzung1gang4*1000)</f>
        <v>13.45108695652174</v>
      </c>
      <c r="H69" s="69" t="e">
        <f t="shared" ref="H69:H91" si="33">C69*60*radumfang1/1000/(uebersetzung1*uebersetzung1gang5*1000)</f>
        <v>#DIV/0!</v>
      </c>
      <c r="I69" s="70" t="e">
        <f t="shared" ref="I69:I91" si="34">C69*60*radumfang1/1000/(uebersetzung1*uebersetzung1gang6*1000)</f>
        <v>#DIV/0!</v>
      </c>
      <c r="J69" s="29"/>
      <c r="K69" s="44">
        <f>K68+500</f>
        <v>1000</v>
      </c>
      <c r="L69" s="68">
        <f t="shared" si="0"/>
        <v>5.2473763118440777</v>
      </c>
      <c r="M69" s="69">
        <f t="shared" si="1"/>
        <v>7.8904991948470204</v>
      </c>
      <c r="N69" s="69">
        <f t="shared" si="2"/>
        <v>10.347826086956522</v>
      </c>
      <c r="O69" s="69">
        <f t="shared" si="3"/>
        <v>13.232514177693762</v>
      </c>
      <c r="P69" s="69" t="e">
        <f t="shared" si="4"/>
        <v>#DIV/0!</v>
      </c>
      <c r="Q69" s="70" t="e">
        <f t="shared" si="5"/>
        <v>#DIV/0!</v>
      </c>
      <c r="R69" s="29"/>
      <c r="S69" s="44">
        <f>S68+500</f>
        <v>1000</v>
      </c>
      <c r="T69" s="68" t="e">
        <f t="shared" si="6"/>
        <v>#DIV/0!</v>
      </c>
      <c r="U69" s="69" t="e">
        <f t="shared" si="7"/>
        <v>#DIV/0!</v>
      </c>
      <c r="V69" s="69" t="e">
        <f t="shared" si="8"/>
        <v>#DIV/0!</v>
      </c>
      <c r="W69" s="69" t="e">
        <f t="shared" si="9"/>
        <v>#DIV/0!</v>
      </c>
      <c r="X69" s="69" t="e">
        <f t="shared" si="10"/>
        <v>#DIV/0!</v>
      </c>
      <c r="Y69" s="70" t="e">
        <f t="shared" si="11"/>
        <v>#DIV/0!</v>
      </c>
      <c r="Z69" s="29"/>
      <c r="AA69" s="44">
        <f>AA68+500</f>
        <v>1000</v>
      </c>
      <c r="AB69" s="68" t="e">
        <f t="shared" ref="AB69:AB91" si="35">AA69*60*radumfang4/1000/(uebersetzung4*uebersetzung4gang1*1000)</f>
        <v>#DIV/0!</v>
      </c>
      <c r="AC69" s="69" t="e">
        <f t="shared" si="12"/>
        <v>#DIV/0!</v>
      </c>
      <c r="AD69" s="69" t="e">
        <f t="shared" si="13"/>
        <v>#DIV/0!</v>
      </c>
      <c r="AE69" s="69" t="e">
        <f t="shared" si="14"/>
        <v>#DIV/0!</v>
      </c>
      <c r="AF69" s="69" t="e">
        <f t="shared" si="15"/>
        <v>#DIV/0!</v>
      </c>
      <c r="AG69" s="70" t="e">
        <f t="shared" si="16"/>
        <v>#DIV/0!</v>
      </c>
      <c r="AH69" s="29"/>
      <c r="AI69" s="44">
        <f>AI68+500</f>
        <v>1000</v>
      </c>
      <c r="AJ69" s="78" t="e">
        <f t="shared" si="17"/>
        <v>#DIV/0!</v>
      </c>
      <c r="AK69" s="79" t="e">
        <f t="shared" si="18"/>
        <v>#DIV/0!</v>
      </c>
      <c r="AL69" s="79" t="e">
        <f t="shared" si="19"/>
        <v>#DIV/0!</v>
      </c>
      <c r="AM69" s="79" t="e">
        <f t="shared" si="20"/>
        <v>#DIV/0!</v>
      </c>
      <c r="AN69" s="79" t="e">
        <f t="shared" si="21"/>
        <v>#DIV/0!</v>
      </c>
      <c r="AO69" s="80" t="e">
        <f t="shared" si="22"/>
        <v>#DIV/0!</v>
      </c>
      <c r="AP69" s="29"/>
      <c r="AQ69" s="44">
        <f>AQ68+500</f>
        <v>1000</v>
      </c>
      <c r="AR69" s="78" t="e">
        <f t="shared" si="23"/>
        <v>#DIV/0!</v>
      </c>
      <c r="AS69" s="79" t="e">
        <f t="shared" si="24"/>
        <v>#DIV/0!</v>
      </c>
      <c r="AT69" s="79" t="e">
        <f t="shared" si="25"/>
        <v>#DIV/0!</v>
      </c>
      <c r="AU69" s="79" t="e">
        <f t="shared" si="26"/>
        <v>#DIV/0!</v>
      </c>
      <c r="AV69" s="79" t="e">
        <f t="shared" si="27"/>
        <v>#DIV/0!</v>
      </c>
      <c r="AW69" s="80" t="e">
        <f t="shared" si="28"/>
        <v>#DIV/0!</v>
      </c>
      <c r="AX69" s="29"/>
    </row>
    <row r="70" spans="2:50" s="8" customFormat="1" ht="14.25" x14ac:dyDescent="0.2">
      <c r="B70" s="29"/>
      <c r="C70" s="44">
        <f t="shared" ref="C70:C91" si="36">C69+500</f>
        <v>1500</v>
      </c>
      <c r="D70" s="68">
        <f t="shared" si="29"/>
        <v>7.5899550224887564</v>
      </c>
      <c r="E70" s="69">
        <f t="shared" si="30"/>
        <v>11.413043478260873</v>
      </c>
      <c r="F70" s="69">
        <f t="shared" si="31"/>
        <v>15.847826086956523</v>
      </c>
      <c r="G70" s="69">
        <f t="shared" si="32"/>
        <v>20.176630434782613</v>
      </c>
      <c r="H70" s="69" t="e">
        <f t="shared" si="33"/>
        <v>#DIV/0!</v>
      </c>
      <c r="I70" s="70" t="e">
        <f t="shared" si="34"/>
        <v>#DIV/0!</v>
      </c>
      <c r="J70" s="29"/>
      <c r="K70" s="44">
        <f t="shared" ref="K70:K91" si="37">K69+500</f>
        <v>1500</v>
      </c>
      <c r="L70" s="68">
        <f t="shared" si="0"/>
        <v>7.871064467766117</v>
      </c>
      <c r="M70" s="69">
        <f t="shared" si="1"/>
        <v>11.835748792270531</v>
      </c>
      <c r="N70" s="69">
        <f t="shared" si="2"/>
        <v>15.521739130434781</v>
      </c>
      <c r="O70" s="69">
        <f t="shared" si="3"/>
        <v>19.848771266540641</v>
      </c>
      <c r="P70" s="69" t="e">
        <f t="shared" si="4"/>
        <v>#DIV/0!</v>
      </c>
      <c r="Q70" s="70" t="e">
        <f t="shared" si="5"/>
        <v>#DIV/0!</v>
      </c>
      <c r="R70" s="29"/>
      <c r="S70" s="44">
        <f t="shared" ref="S70:S91" si="38">S69+500</f>
        <v>1500</v>
      </c>
      <c r="T70" s="68" t="e">
        <f t="shared" si="6"/>
        <v>#DIV/0!</v>
      </c>
      <c r="U70" s="69" t="e">
        <f t="shared" si="7"/>
        <v>#DIV/0!</v>
      </c>
      <c r="V70" s="69" t="e">
        <f t="shared" si="8"/>
        <v>#DIV/0!</v>
      </c>
      <c r="W70" s="69" t="e">
        <f t="shared" si="9"/>
        <v>#DIV/0!</v>
      </c>
      <c r="X70" s="69" t="e">
        <f t="shared" si="10"/>
        <v>#DIV/0!</v>
      </c>
      <c r="Y70" s="70" t="e">
        <f t="shared" si="11"/>
        <v>#DIV/0!</v>
      </c>
      <c r="Z70" s="29"/>
      <c r="AA70" s="44">
        <f t="shared" ref="AA70:AA91" si="39">AA69+500</f>
        <v>1500</v>
      </c>
      <c r="AB70" s="68" t="e">
        <f t="shared" si="35"/>
        <v>#DIV/0!</v>
      </c>
      <c r="AC70" s="69" t="e">
        <f t="shared" si="12"/>
        <v>#DIV/0!</v>
      </c>
      <c r="AD70" s="69" t="e">
        <f t="shared" si="13"/>
        <v>#DIV/0!</v>
      </c>
      <c r="AE70" s="69" t="e">
        <f t="shared" si="14"/>
        <v>#DIV/0!</v>
      </c>
      <c r="AF70" s="69" t="e">
        <f t="shared" si="15"/>
        <v>#DIV/0!</v>
      </c>
      <c r="AG70" s="70" t="e">
        <f t="shared" si="16"/>
        <v>#DIV/0!</v>
      </c>
      <c r="AH70" s="29"/>
      <c r="AI70" s="44">
        <f t="shared" ref="AI70:AI91" si="40">AI69+500</f>
        <v>1500</v>
      </c>
      <c r="AJ70" s="78" t="e">
        <f t="shared" si="17"/>
        <v>#DIV/0!</v>
      </c>
      <c r="AK70" s="79" t="e">
        <f t="shared" si="18"/>
        <v>#DIV/0!</v>
      </c>
      <c r="AL70" s="79" t="e">
        <f t="shared" si="19"/>
        <v>#DIV/0!</v>
      </c>
      <c r="AM70" s="79" t="e">
        <f t="shared" si="20"/>
        <v>#DIV/0!</v>
      </c>
      <c r="AN70" s="79" t="e">
        <f t="shared" si="21"/>
        <v>#DIV/0!</v>
      </c>
      <c r="AO70" s="80" t="e">
        <f t="shared" si="22"/>
        <v>#DIV/0!</v>
      </c>
      <c r="AP70" s="29"/>
      <c r="AQ70" s="44">
        <f t="shared" ref="AQ70:AQ91" si="41">AQ69+500</f>
        <v>1500</v>
      </c>
      <c r="AR70" s="78" t="e">
        <f t="shared" si="23"/>
        <v>#DIV/0!</v>
      </c>
      <c r="AS70" s="79" t="e">
        <f t="shared" si="24"/>
        <v>#DIV/0!</v>
      </c>
      <c r="AT70" s="79" t="e">
        <f t="shared" si="25"/>
        <v>#DIV/0!</v>
      </c>
      <c r="AU70" s="79" t="e">
        <f t="shared" si="26"/>
        <v>#DIV/0!</v>
      </c>
      <c r="AV70" s="79" t="e">
        <f t="shared" si="27"/>
        <v>#DIV/0!</v>
      </c>
      <c r="AW70" s="80" t="e">
        <f t="shared" si="28"/>
        <v>#DIV/0!</v>
      </c>
      <c r="AX70" s="29"/>
    </row>
    <row r="71" spans="2:50" s="8" customFormat="1" ht="14.25" x14ac:dyDescent="0.2">
      <c r="B71" s="29"/>
      <c r="C71" s="44">
        <f t="shared" si="36"/>
        <v>2000</v>
      </c>
      <c r="D71" s="68">
        <f t="shared" si="29"/>
        <v>10.119940029985008</v>
      </c>
      <c r="E71" s="69">
        <f t="shared" si="30"/>
        <v>15.21739130434783</v>
      </c>
      <c r="F71" s="69">
        <f t="shared" si="31"/>
        <v>21.130434782608699</v>
      </c>
      <c r="G71" s="69">
        <f t="shared" si="32"/>
        <v>26.90217391304348</v>
      </c>
      <c r="H71" s="69" t="e">
        <f t="shared" si="33"/>
        <v>#DIV/0!</v>
      </c>
      <c r="I71" s="70" t="e">
        <f t="shared" si="34"/>
        <v>#DIV/0!</v>
      </c>
      <c r="J71" s="29"/>
      <c r="K71" s="44">
        <f t="shared" si="37"/>
        <v>2000</v>
      </c>
      <c r="L71" s="68">
        <f t="shared" si="0"/>
        <v>10.494752623688155</v>
      </c>
      <c r="M71" s="69">
        <f t="shared" si="1"/>
        <v>15.780998389694041</v>
      </c>
      <c r="N71" s="69">
        <f t="shared" si="2"/>
        <v>20.695652173913043</v>
      </c>
      <c r="O71" s="69">
        <f t="shared" si="3"/>
        <v>26.465028355387524</v>
      </c>
      <c r="P71" s="69" t="e">
        <f t="shared" si="4"/>
        <v>#DIV/0!</v>
      </c>
      <c r="Q71" s="70" t="e">
        <f t="shared" si="5"/>
        <v>#DIV/0!</v>
      </c>
      <c r="R71" s="29"/>
      <c r="S71" s="44">
        <f t="shared" si="38"/>
        <v>2000</v>
      </c>
      <c r="T71" s="68" t="e">
        <f t="shared" si="6"/>
        <v>#DIV/0!</v>
      </c>
      <c r="U71" s="69" t="e">
        <f t="shared" si="7"/>
        <v>#DIV/0!</v>
      </c>
      <c r="V71" s="69" t="e">
        <f t="shared" si="8"/>
        <v>#DIV/0!</v>
      </c>
      <c r="W71" s="69" t="e">
        <f t="shared" si="9"/>
        <v>#DIV/0!</v>
      </c>
      <c r="X71" s="69" t="e">
        <f t="shared" si="10"/>
        <v>#DIV/0!</v>
      </c>
      <c r="Y71" s="70" t="e">
        <f t="shared" si="11"/>
        <v>#DIV/0!</v>
      </c>
      <c r="Z71" s="29"/>
      <c r="AA71" s="44">
        <f t="shared" si="39"/>
        <v>2000</v>
      </c>
      <c r="AB71" s="68" t="e">
        <f t="shared" si="35"/>
        <v>#DIV/0!</v>
      </c>
      <c r="AC71" s="69" t="e">
        <f t="shared" si="12"/>
        <v>#DIV/0!</v>
      </c>
      <c r="AD71" s="69" t="e">
        <f t="shared" si="13"/>
        <v>#DIV/0!</v>
      </c>
      <c r="AE71" s="69" t="e">
        <f t="shared" si="14"/>
        <v>#DIV/0!</v>
      </c>
      <c r="AF71" s="69" t="e">
        <f t="shared" si="15"/>
        <v>#DIV/0!</v>
      </c>
      <c r="AG71" s="70" t="e">
        <f t="shared" si="16"/>
        <v>#DIV/0!</v>
      </c>
      <c r="AH71" s="29"/>
      <c r="AI71" s="44">
        <f t="shared" si="40"/>
        <v>2000</v>
      </c>
      <c r="AJ71" s="78" t="e">
        <f t="shared" si="17"/>
        <v>#DIV/0!</v>
      </c>
      <c r="AK71" s="79" t="e">
        <f t="shared" si="18"/>
        <v>#DIV/0!</v>
      </c>
      <c r="AL71" s="79" t="e">
        <f t="shared" si="19"/>
        <v>#DIV/0!</v>
      </c>
      <c r="AM71" s="79" t="e">
        <f t="shared" si="20"/>
        <v>#DIV/0!</v>
      </c>
      <c r="AN71" s="79" t="e">
        <f t="shared" si="21"/>
        <v>#DIV/0!</v>
      </c>
      <c r="AO71" s="80" t="e">
        <f t="shared" si="22"/>
        <v>#DIV/0!</v>
      </c>
      <c r="AP71" s="29"/>
      <c r="AQ71" s="44">
        <f t="shared" si="41"/>
        <v>2000</v>
      </c>
      <c r="AR71" s="78" t="e">
        <f t="shared" si="23"/>
        <v>#DIV/0!</v>
      </c>
      <c r="AS71" s="79" t="e">
        <f t="shared" si="24"/>
        <v>#DIV/0!</v>
      </c>
      <c r="AT71" s="79" t="e">
        <f t="shared" si="25"/>
        <v>#DIV/0!</v>
      </c>
      <c r="AU71" s="79" t="e">
        <f t="shared" si="26"/>
        <v>#DIV/0!</v>
      </c>
      <c r="AV71" s="79" t="e">
        <f t="shared" si="27"/>
        <v>#DIV/0!</v>
      </c>
      <c r="AW71" s="80" t="e">
        <f t="shared" si="28"/>
        <v>#DIV/0!</v>
      </c>
      <c r="AX71" s="29"/>
    </row>
    <row r="72" spans="2:50" s="8" customFormat="1" ht="14.25" x14ac:dyDescent="0.2">
      <c r="B72" s="29"/>
      <c r="C72" s="44">
        <f t="shared" si="36"/>
        <v>2500</v>
      </c>
      <c r="D72" s="68">
        <f t="shared" si="29"/>
        <v>12.64992503748126</v>
      </c>
      <c r="E72" s="69">
        <f t="shared" si="30"/>
        <v>19.021739130434785</v>
      </c>
      <c r="F72" s="69">
        <f t="shared" si="31"/>
        <v>26.413043478260871</v>
      </c>
      <c r="G72" s="69">
        <f t="shared" si="32"/>
        <v>33.627717391304351</v>
      </c>
      <c r="H72" s="69" t="e">
        <f t="shared" si="33"/>
        <v>#DIV/0!</v>
      </c>
      <c r="I72" s="70" t="e">
        <f t="shared" si="34"/>
        <v>#DIV/0!</v>
      </c>
      <c r="J72" s="29"/>
      <c r="K72" s="44">
        <f t="shared" si="37"/>
        <v>2500</v>
      </c>
      <c r="L72" s="68">
        <f t="shared" si="0"/>
        <v>13.118440779610195</v>
      </c>
      <c r="M72" s="69">
        <f t="shared" si="1"/>
        <v>19.726247987117549</v>
      </c>
      <c r="N72" s="69">
        <f t="shared" si="2"/>
        <v>25.869565217391301</v>
      </c>
      <c r="O72" s="69">
        <f t="shared" si="3"/>
        <v>33.081285444234403</v>
      </c>
      <c r="P72" s="69" t="e">
        <f t="shared" si="4"/>
        <v>#DIV/0!</v>
      </c>
      <c r="Q72" s="70" t="e">
        <f t="shared" si="5"/>
        <v>#DIV/0!</v>
      </c>
      <c r="R72" s="29"/>
      <c r="S72" s="44">
        <f t="shared" si="38"/>
        <v>2500</v>
      </c>
      <c r="T72" s="68" t="e">
        <f t="shared" si="6"/>
        <v>#DIV/0!</v>
      </c>
      <c r="U72" s="69" t="e">
        <f t="shared" si="7"/>
        <v>#DIV/0!</v>
      </c>
      <c r="V72" s="69" t="e">
        <f t="shared" si="8"/>
        <v>#DIV/0!</v>
      </c>
      <c r="W72" s="69" t="e">
        <f t="shared" si="9"/>
        <v>#DIV/0!</v>
      </c>
      <c r="X72" s="69" t="e">
        <f t="shared" si="10"/>
        <v>#DIV/0!</v>
      </c>
      <c r="Y72" s="70" t="e">
        <f t="shared" si="11"/>
        <v>#DIV/0!</v>
      </c>
      <c r="Z72" s="29"/>
      <c r="AA72" s="44">
        <f t="shared" si="39"/>
        <v>2500</v>
      </c>
      <c r="AB72" s="68" t="e">
        <f t="shared" si="35"/>
        <v>#DIV/0!</v>
      </c>
      <c r="AC72" s="69" t="e">
        <f t="shared" si="12"/>
        <v>#DIV/0!</v>
      </c>
      <c r="AD72" s="69" t="e">
        <f t="shared" si="13"/>
        <v>#DIV/0!</v>
      </c>
      <c r="AE72" s="69" t="e">
        <f t="shared" si="14"/>
        <v>#DIV/0!</v>
      </c>
      <c r="AF72" s="69" t="e">
        <f t="shared" si="15"/>
        <v>#DIV/0!</v>
      </c>
      <c r="AG72" s="70" t="e">
        <f t="shared" si="16"/>
        <v>#DIV/0!</v>
      </c>
      <c r="AH72" s="29"/>
      <c r="AI72" s="44">
        <f t="shared" si="40"/>
        <v>2500</v>
      </c>
      <c r="AJ72" s="78" t="e">
        <f t="shared" si="17"/>
        <v>#DIV/0!</v>
      </c>
      <c r="AK72" s="79" t="e">
        <f t="shared" si="18"/>
        <v>#DIV/0!</v>
      </c>
      <c r="AL72" s="79" t="e">
        <f t="shared" si="19"/>
        <v>#DIV/0!</v>
      </c>
      <c r="AM72" s="79" t="e">
        <f t="shared" si="20"/>
        <v>#DIV/0!</v>
      </c>
      <c r="AN72" s="79" t="e">
        <f t="shared" si="21"/>
        <v>#DIV/0!</v>
      </c>
      <c r="AO72" s="80" t="e">
        <f t="shared" si="22"/>
        <v>#DIV/0!</v>
      </c>
      <c r="AP72" s="29"/>
      <c r="AQ72" s="44">
        <f t="shared" si="41"/>
        <v>2500</v>
      </c>
      <c r="AR72" s="78" t="e">
        <f t="shared" si="23"/>
        <v>#DIV/0!</v>
      </c>
      <c r="AS72" s="79" t="e">
        <f t="shared" si="24"/>
        <v>#DIV/0!</v>
      </c>
      <c r="AT72" s="79" t="e">
        <f t="shared" si="25"/>
        <v>#DIV/0!</v>
      </c>
      <c r="AU72" s="79" t="e">
        <f t="shared" si="26"/>
        <v>#DIV/0!</v>
      </c>
      <c r="AV72" s="79" t="e">
        <f t="shared" si="27"/>
        <v>#DIV/0!</v>
      </c>
      <c r="AW72" s="80" t="e">
        <f t="shared" si="28"/>
        <v>#DIV/0!</v>
      </c>
      <c r="AX72" s="29"/>
    </row>
    <row r="73" spans="2:50" s="8" customFormat="1" ht="14.25" x14ac:dyDescent="0.2">
      <c r="B73" s="29"/>
      <c r="C73" s="44">
        <f t="shared" si="36"/>
        <v>3000</v>
      </c>
      <c r="D73" s="68">
        <f t="shared" si="29"/>
        <v>15.179910044977513</v>
      </c>
      <c r="E73" s="69">
        <f t="shared" si="30"/>
        <v>22.826086956521745</v>
      </c>
      <c r="F73" s="69">
        <f t="shared" si="31"/>
        <v>31.695652173913047</v>
      </c>
      <c r="G73" s="69">
        <f t="shared" si="32"/>
        <v>40.353260869565226</v>
      </c>
      <c r="H73" s="69" t="e">
        <f t="shared" si="33"/>
        <v>#DIV/0!</v>
      </c>
      <c r="I73" s="70" t="e">
        <f t="shared" si="34"/>
        <v>#DIV/0!</v>
      </c>
      <c r="J73" s="29"/>
      <c r="K73" s="44">
        <f t="shared" si="37"/>
        <v>3000</v>
      </c>
      <c r="L73" s="68">
        <f t="shared" si="0"/>
        <v>15.742128935532234</v>
      </c>
      <c r="M73" s="69">
        <f t="shared" si="1"/>
        <v>23.671497584541061</v>
      </c>
      <c r="N73" s="69">
        <f t="shared" si="2"/>
        <v>31.043478260869563</v>
      </c>
      <c r="O73" s="69">
        <f t="shared" si="3"/>
        <v>39.697542533081283</v>
      </c>
      <c r="P73" s="69" t="e">
        <f t="shared" si="4"/>
        <v>#DIV/0!</v>
      </c>
      <c r="Q73" s="70" t="e">
        <f t="shared" si="5"/>
        <v>#DIV/0!</v>
      </c>
      <c r="R73" s="29"/>
      <c r="S73" s="44">
        <f t="shared" si="38"/>
        <v>3000</v>
      </c>
      <c r="T73" s="68" t="e">
        <f t="shared" si="6"/>
        <v>#DIV/0!</v>
      </c>
      <c r="U73" s="69" t="e">
        <f t="shared" si="7"/>
        <v>#DIV/0!</v>
      </c>
      <c r="V73" s="69" t="e">
        <f t="shared" si="8"/>
        <v>#DIV/0!</v>
      </c>
      <c r="W73" s="69" t="e">
        <f t="shared" si="9"/>
        <v>#DIV/0!</v>
      </c>
      <c r="X73" s="69" t="e">
        <f t="shared" si="10"/>
        <v>#DIV/0!</v>
      </c>
      <c r="Y73" s="70" t="e">
        <f t="shared" si="11"/>
        <v>#DIV/0!</v>
      </c>
      <c r="Z73" s="29"/>
      <c r="AA73" s="44">
        <f t="shared" si="39"/>
        <v>3000</v>
      </c>
      <c r="AB73" s="68" t="e">
        <f t="shared" si="35"/>
        <v>#DIV/0!</v>
      </c>
      <c r="AC73" s="69" t="e">
        <f t="shared" si="12"/>
        <v>#DIV/0!</v>
      </c>
      <c r="AD73" s="69" t="e">
        <f t="shared" si="13"/>
        <v>#DIV/0!</v>
      </c>
      <c r="AE73" s="69" t="e">
        <f t="shared" si="14"/>
        <v>#DIV/0!</v>
      </c>
      <c r="AF73" s="69" t="e">
        <f t="shared" si="15"/>
        <v>#DIV/0!</v>
      </c>
      <c r="AG73" s="70" t="e">
        <f t="shared" si="16"/>
        <v>#DIV/0!</v>
      </c>
      <c r="AH73" s="29"/>
      <c r="AI73" s="44">
        <f t="shared" si="40"/>
        <v>3000</v>
      </c>
      <c r="AJ73" s="78" t="e">
        <f t="shared" si="17"/>
        <v>#DIV/0!</v>
      </c>
      <c r="AK73" s="79" t="e">
        <f t="shared" si="18"/>
        <v>#DIV/0!</v>
      </c>
      <c r="AL73" s="79" t="e">
        <f t="shared" si="19"/>
        <v>#DIV/0!</v>
      </c>
      <c r="AM73" s="79" t="e">
        <f t="shared" si="20"/>
        <v>#DIV/0!</v>
      </c>
      <c r="AN73" s="79" t="e">
        <f t="shared" si="21"/>
        <v>#DIV/0!</v>
      </c>
      <c r="AO73" s="80" t="e">
        <f t="shared" si="22"/>
        <v>#DIV/0!</v>
      </c>
      <c r="AP73" s="29"/>
      <c r="AQ73" s="44">
        <f t="shared" si="41"/>
        <v>3000</v>
      </c>
      <c r="AR73" s="78" t="e">
        <f t="shared" si="23"/>
        <v>#DIV/0!</v>
      </c>
      <c r="AS73" s="79" t="e">
        <f t="shared" si="24"/>
        <v>#DIV/0!</v>
      </c>
      <c r="AT73" s="79" t="e">
        <f t="shared" si="25"/>
        <v>#DIV/0!</v>
      </c>
      <c r="AU73" s="79" t="e">
        <f t="shared" si="26"/>
        <v>#DIV/0!</v>
      </c>
      <c r="AV73" s="79" t="e">
        <f t="shared" si="27"/>
        <v>#DIV/0!</v>
      </c>
      <c r="AW73" s="80" t="e">
        <f t="shared" si="28"/>
        <v>#DIV/0!</v>
      </c>
      <c r="AX73" s="29"/>
    </row>
    <row r="74" spans="2:50" s="8" customFormat="1" ht="14.25" x14ac:dyDescent="0.2">
      <c r="B74" s="29"/>
      <c r="C74" s="44">
        <f t="shared" si="36"/>
        <v>3500</v>
      </c>
      <c r="D74" s="68">
        <f t="shared" si="29"/>
        <v>17.709895052473765</v>
      </c>
      <c r="E74" s="69">
        <f t="shared" si="30"/>
        <v>26.630434782608702</v>
      </c>
      <c r="F74" s="69">
        <f t="shared" si="31"/>
        <v>36.978260869565219</v>
      </c>
      <c r="G74" s="69">
        <f t="shared" si="32"/>
        <v>47.078804347826093</v>
      </c>
      <c r="H74" s="69" t="e">
        <f t="shared" si="33"/>
        <v>#DIV/0!</v>
      </c>
      <c r="I74" s="70" t="e">
        <f t="shared" si="34"/>
        <v>#DIV/0!</v>
      </c>
      <c r="J74" s="29"/>
      <c r="K74" s="44">
        <f t="shared" si="37"/>
        <v>3500</v>
      </c>
      <c r="L74" s="68">
        <f t="shared" si="0"/>
        <v>18.365817091454272</v>
      </c>
      <c r="M74" s="69">
        <f t="shared" si="1"/>
        <v>27.61674718196457</v>
      </c>
      <c r="N74" s="69">
        <f t="shared" si="2"/>
        <v>36.217391304347821</v>
      </c>
      <c r="O74" s="69">
        <f t="shared" si="3"/>
        <v>46.313799621928162</v>
      </c>
      <c r="P74" s="69" t="e">
        <f t="shared" si="4"/>
        <v>#DIV/0!</v>
      </c>
      <c r="Q74" s="70" t="e">
        <f t="shared" si="5"/>
        <v>#DIV/0!</v>
      </c>
      <c r="R74" s="29"/>
      <c r="S74" s="44">
        <f t="shared" si="38"/>
        <v>3500</v>
      </c>
      <c r="T74" s="68" t="e">
        <f t="shared" si="6"/>
        <v>#DIV/0!</v>
      </c>
      <c r="U74" s="69" t="e">
        <f t="shared" si="7"/>
        <v>#DIV/0!</v>
      </c>
      <c r="V74" s="69" t="e">
        <f t="shared" si="8"/>
        <v>#DIV/0!</v>
      </c>
      <c r="W74" s="69" t="e">
        <f t="shared" si="9"/>
        <v>#DIV/0!</v>
      </c>
      <c r="X74" s="69" t="e">
        <f t="shared" si="10"/>
        <v>#DIV/0!</v>
      </c>
      <c r="Y74" s="70" t="e">
        <f t="shared" si="11"/>
        <v>#DIV/0!</v>
      </c>
      <c r="Z74" s="29"/>
      <c r="AA74" s="44">
        <f t="shared" si="39"/>
        <v>3500</v>
      </c>
      <c r="AB74" s="68" t="e">
        <f t="shared" si="35"/>
        <v>#DIV/0!</v>
      </c>
      <c r="AC74" s="69" t="e">
        <f t="shared" si="12"/>
        <v>#DIV/0!</v>
      </c>
      <c r="AD74" s="69" t="e">
        <f t="shared" si="13"/>
        <v>#DIV/0!</v>
      </c>
      <c r="AE74" s="69" t="e">
        <f t="shared" si="14"/>
        <v>#DIV/0!</v>
      </c>
      <c r="AF74" s="69" t="e">
        <f t="shared" si="15"/>
        <v>#DIV/0!</v>
      </c>
      <c r="AG74" s="70" t="e">
        <f t="shared" si="16"/>
        <v>#DIV/0!</v>
      </c>
      <c r="AH74" s="29"/>
      <c r="AI74" s="44">
        <f t="shared" si="40"/>
        <v>3500</v>
      </c>
      <c r="AJ74" s="78" t="e">
        <f t="shared" si="17"/>
        <v>#DIV/0!</v>
      </c>
      <c r="AK74" s="79" t="e">
        <f t="shared" si="18"/>
        <v>#DIV/0!</v>
      </c>
      <c r="AL74" s="79" t="e">
        <f t="shared" si="19"/>
        <v>#DIV/0!</v>
      </c>
      <c r="AM74" s="79" t="e">
        <f t="shared" si="20"/>
        <v>#DIV/0!</v>
      </c>
      <c r="AN74" s="79" t="e">
        <f t="shared" si="21"/>
        <v>#DIV/0!</v>
      </c>
      <c r="AO74" s="80" t="e">
        <f t="shared" si="22"/>
        <v>#DIV/0!</v>
      </c>
      <c r="AP74" s="29"/>
      <c r="AQ74" s="44">
        <f t="shared" si="41"/>
        <v>3500</v>
      </c>
      <c r="AR74" s="78" t="e">
        <f t="shared" si="23"/>
        <v>#DIV/0!</v>
      </c>
      <c r="AS74" s="79" t="e">
        <f t="shared" si="24"/>
        <v>#DIV/0!</v>
      </c>
      <c r="AT74" s="79" t="e">
        <f t="shared" si="25"/>
        <v>#DIV/0!</v>
      </c>
      <c r="AU74" s="79" t="e">
        <f t="shared" si="26"/>
        <v>#DIV/0!</v>
      </c>
      <c r="AV74" s="79" t="e">
        <f t="shared" si="27"/>
        <v>#DIV/0!</v>
      </c>
      <c r="AW74" s="80" t="e">
        <f t="shared" si="28"/>
        <v>#DIV/0!</v>
      </c>
      <c r="AX74" s="29"/>
    </row>
    <row r="75" spans="2:50" s="8" customFormat="1" ht="14.25" x14ac:dyDescent="0.2">
      <c r="B75" s="29"/>
      <c r="C75" s="44">
        <f t="shared" si="36"/>
        <v>4000</v>
      </c>
      <c r="D75" s="68">
        <f t="shared" si="29"/>
        <v>20.239880059970016</v>
      </c>
      <c r="E75" s="69">
        <f t="shared" si="30"/>
        <v>30.434782608695659</v>
      </c>
      <c r="F75" s="69">
        <f t="shared" si="31"/>
        <v>42.260869565217398</v>
      </c>
      <c r="G75" s="69">
        <f t="shared" si="32"/>
        <v>53.804347826086961</v>
      </c>
      <c r="H75" s="69" t="e">
        <f t="shared" si="33"/>
        <v>#DIV/0!</v>
      </c>
      <c r="I75" s="70" t="e">
        <f t="shared" si="34"/>
        <v>#DIV/0!</v>
      </c>
      <c r="J75" s="29"/>
      <c r="K75" s="44">
        <f t="shared" si="37"/>
        <v>4000</v>
      </c>
      <c r="L75" s="68">
        <f t="shared" si="0"/>
        <v>20.989505247376311</v>
      </c>
      <c r="M75" s="69">
        <f t="shared" si="1"/>
        <v>31.561996779388082</v>
      </c>
      <c r="N75" s="69">
        <f t="shared" si="2"/>
        <v>41.391304347826086</v>
      </c>
      <c r="O75" s="69">
        <f t="shared" si="3"/>
        <v>52.930056710775048</v>
      </c>
      <c r="P75" s="69" t="e">
        <f t="shared" si="4"/>
        <v>#DIV/0!</v>
      </c>
      <c r="Q75" s="70" t="e">
        <f t="shared" si="5"/>
        <v>#DIV/0!</v>
      </c>
      <c r="R75" s="29"/>
      <c r="S75" s="44">
        <f t="shared" si="38"/>
        <v>4000</v>
      </c>
      <c r="T75" s="68" t="e">
        <f t="shared" si="6"/>
        <v>#DIV/0!</v>
      </c>
      <c r="U75" s="69" t="e">
        <f t="shared" si="7"/>
        <v>#DIV/0!</v>
      </c>
      <c r="V75" s="69" t="e">
        <f t="shared" si="8"/>
        <v>#DIV/0!</v>
      </c>
      <c r="W75" s="69" t="e">
        <f t="shared" si="9"/>
        <v>#DIV/0!</v>
      </c>
      <c r="X75" s="69" t="e">
        <f t="shared" si="10"/>
        <v>#DIV/0!</v>
      </c>
      <c r="Y75" s="70" t="e">
        <f t="shared" si="11"/>
        <v>#DIV/0!</v>
      </c>
      <c r="Z75" s="29"/>
      <c r="AA75" s="44">
        <f t="shared" si="39"/>
        <v>4000</v>
      </c>
      <c r="AB75" s="68" t="e">
        <f t="shared" si="35"/>
        <v>#DIV/0!</v>
      </c>
      <c r="AC75" s="69" t="e">
        <f t="shared" si="12"/>
        <v>#DIV/0!</v>
      </c>
      <c r="AD75" s="69" t="e">
        <f t="shared" si="13"/>
        <v>#DIV/0!</v>
      </c>
      <c r="AE75" s="69" t="e">
        <f t="shared" si="14"/>
        <v>#DIV/0!</v>
      </c>
      <c r="AF75" s="69" t="e">
        <f t="shared" si="15"/>
        <v>#DIV/0!</v>
      </c>
      <c r="AG75" s="70" t="e">
        <f t="shared" si="16"/>
        <v>#DIV/0!</v>
      </c>
      <c r="AH75" s="29"/>
      <c r="AI75" s="44">
        <f t="shared" si="40"/>
        <v>4000</v>
      </c>
      <c r="AJ75" s="78" t="e">
        <f t="shared" si="17"/>
        <v>#DIV/0!</v>
      </c>
      <c r="AK75" s="79" t="e">
        <f t="shared" si="18"/>
        <v>#DIV/0!</v>
      </c>
      <c r="AL75" s="79" t="e">
        <f t="shared" si="19"/>
        <v>#DIV/0!</v>
      </c>
      <c r="AM75" s="79" t="e">
        <f t="shared" si="20"/>
        <v>#DIV/0!</v>
      </c>
      <c r="AN75" s="79" t="e">
        <f t="shared" si="21"/>
        <v>#DIV/0!</v>
      </c>
      <c r="AO75" s="80" t="e">
        <f t="shared" si="22"/>
        <v>#DIV/0!</v>
      </c>
      <c r="AP75" s="29"/>
      <c r="AQ75" s="44">
        <f t="shared" si="41"/>
        <v>4000</v>
      </c>
      <c r="AR75" s="78" t="e">
        <f t="shared" si="23"/>
        <v>#DIV/0!</v>
      </c>
      <c r="AS75" s="79" t="e">
        <f t="shared" si="24"/>
        <v>#DIV/0!</v>
      </c>
      <c r="AT75" s="79" t="e">
        <f t="shared" si="25"/>
        <v>#DIV/0!</v>
      </c>
      <c r="AU75" s="79" t="e">
        <f t="shared" si="26"/>
        <v>#DIV/0!</v>
      </c>
      <c r="AV75" s="79" t="e">
        <f t="shared" si="27"/>
        <v>#DIV/0!</v>
      </c>
      <c r="AW75" s="80" t="e">
        <f t="shared" si="28"/>
        <v>#DIV/0!</v>
      </c>
      <c r="AX75" s="29"/>
    </row>
    <row r="76" spans="2:50" s="8" customFormat="1" ht="14.25" x14ac:dyDescent="0.2">
      <c r="B76" s="29"/>
      <c r="C76" s="44">
        <f t="shared" si="36"/>
        <v>4500</v>
      </c>
      <c r="D76" s="68">
        <f t="shared" si="29"/>
        <v>22.76986506746627</v>
      </c>
      <c r="E76" s="69">
        <f t="shared" si="30"/>
        <v>34.239130434782616</v>
      </c>
      <c r="F76" s="69">
        <f t="shared" si="31"/>
        <v>47.54347826086957</v>
      </c>
      <c r="G76" s="69">
        <f t="shared" si="32"/>
        <v>60.529891304347835</v>
      </c>
      <c r="H76" s="69" t="e">
        <f t="shared" si="33"/>
        <v>#DIV/0!</v>
      </c>
      <c r="I76" s="70" t="e">
        <f t="shared" si="34"/>
        <v>#DIV/0!</v>
      </c>
      <c r="J76" s="29"/>
      <c r="K76" s="44">
        <f t="shared" si="37"/>
        <v>4500</v>
      </c>
      <c r="L76" s="68">
        <f t="shared" si="0"/>
        <v>23.61319340329835</v>
      </c>
      <c r="M76" s="69">
        <f t="shared" si="1"/>
        <v>35.507246376811587</v>
      </c>
      <c r="N76" s="69">
        <f t="shared" si="2"/>
        <v>46.565217391304344</v>
      </c>
      <c r="O76" s="69">
        <f t="shared" si="3"/>
        <v>59.546313799621927</v>
      </c>
      <c r="P76" s="69" t="e">
        <f t="shared" si="4"/>
        <v>#DIV/0!</v>
      </c>
      <c r="Q76" s="70" t="e">
        <f t="shared" si="5"/>
        <v>#DIV/0!</v>
      </c>
      <c r="R76" s="29"/>
      <c r="S76" s="44">
        <f t="shared" si="38"/>
        <v>4500</v>
      </c>
      <c r="T76" s="68" t="e">
        <f t="shared" si="6"/>
        <v>#DIV/0!</v>
      </c>
      <c r="U76" s="69" t="e">
        <f t="shared" si="7"/>
        <v>#DIV/0!</v>
      </c>
      <c r="V76" s="69" t="e">
        <f t="shared" si="8"/>
        <v>#DIV/0!</v>
      </c>
      <c r="W76" s="69" t="e">
        <f t="shared" si="9"/>
        <v>#DIV/0!</v>
      </c>
      <c r="X76" s="69" t="e">
        <f t="shared" si="10"/>
        <v>#DIV/0!</v>
      </c>
      <c r="Y76" s="70" t="e">
        <f t="shared" si="11"/>
        <v>#DIV/0!</v>
      </c>
      <c r="Z76" s="29"/>
      <c r="AA76" s="44">
        <f t="shared" si="39"/>
        <v>4500</v>
      </c>
      <c r="AB76" s="68" t="e">
        <f t="shared" si="35"/>
        <v>#DIV/0!</v>
      </c>
      <c r="AC76" s="69" t="e">
        <f t="shared" si="12"/>
        <v>#DIV/0!</v>
      </c>
      <c r="AD76" s="69" t="e">
        <f t="shared" si="13"/>
        <v>#DIV/0!</v>
      </c>
      <c r="AE76" s="69" t="e">
        <f t="shared" si="14"/>
        <v>#DIV/0!</v>
      </c>
      <c r="AF76" s="69" t="e">
        <f t="shared" si="15"/>
        <v>#DIV/0!</v>
      </c>
      <c r="AG76" s="70" t="e">
        <f t="shared" si="16"/>
        <v>#DIV/0!</v>
      </c>
      <c r="AH76" s="29"/>
      <c r="AI76" s="44">
        <f t="shared" si="40"/>
        <v>4500</v>
      </c>
      <c r="AJ76" s="78" t="e">
        <f t="shared" si="17"/>
        <v>#DIV/0!</v>
      </c>
      <c r="AK76" s="79" t="e">
        <f t="shared" si="18"/>
        <v>#DIV/0!</v>
      </c>
      <c r="AL76" s="79" t="e">
        <f t="shared" si="19"/>
        <v>#DIV/0!</v>
      </c>
      <c r="AM76" s="79" t="e">
        <f t="shared" si="20"/>
        <v>#DIV/0!</v>
      </c>
      <c r="AN76" s="79" t="e">
        <f t="shared" si="21"/>
        <v>#DIV/0!</v>
      </c>
      <c r="AO76" s="80" t="e">
        <f t="shared" si="22"/>
        <v>#DIV/0!</v>
      </c>
      <c r="AP76" s="29"/>
      <c r="AQ76" s="44">
        <f t="shared" si="41"/>
        <v>4500</v>
      </c>
      <c r="AR76" s="78" t="e">
        <f t="shared" si="23"/>
        <v>#DIV/0!</v>
      </c>
      <c r="AS76" s="79" t="e">
        <f t="shared" si="24"/>
        <v>#DIV/0!</v>
      </c>
      <c r="AT76" s="79" t="e">
        <f t="shared" si="25"/>
        <v>#DIV/0!</v>
      </c>
      <c r="AU76" s="79" t="e">
        <f t="shared" si="26"/>
        <v>#DIV/0!</v>
      </c>
      <c r="AV76" s="79" t="e">
        <f t="shared" si="27"/>
        <v>#DIV/0!</v>
      </c>
      <c r="AW76" s="80" t="e">
        <f t="shared" si="28"/>
        <v>#DIV/0!</v>
      </c>
      <c r="AX76" s="29"/>
    </row>
    <row r="77" spans="2:50" s="8" customFormat="1" ht="14.25" x14ac:dyDescent="0.2">
      <c r="B77" s="29"/>
      <c r="C77" s="44">
        <f t="shared" si="36"/>
        <v>5000</v>
      </c>
      <c r="D77" s="68">
        <f t="shared" si="29"/>
        <v>25.299850074962521</v>
      </c>
      <c r="E77" s="69">
        <f t="shared" si="30"/>
        <v>38.04347826086957</v>
      </c>
      <c r="F77" s="69">
        <f t="shared" si="31"/>
        <v>52.826086956521742</v>
      </c>
      <c r="G77" s="69">
        <f t="shared" si="32"/>
        <v>67.255434782608702</v>
      </c>
      <c r="H77" s="69" t="e">
        <f t="shared" si="33"/>
        <v>#DIV/0!</v>
      </c>
      <c r="I77" s="70" t="e">
        <f t="shared" si="34"/>
        <v>#DIV/0!</v>
      </c>
      <c r="J77" s="29"/>
      <c r="K77" s="44">
        <f t="shared" si="37"/>
        <v>5000</v>
      </c>
      <c r="L77" s="68">
        <f t="shared" si="0"/>
        <v>26.236881559220389</v>
      </c>
      <c r="M77" s="69">
        <f t="shared" si="1"/>
        <v>39.452495974235099</v>
      </c>
      <c r="N77" s="69">
        <f t="shared" si="2"/>
        <v>51.739130434782602</v>
      </c>
      <c r="O77" s="69">
        <f t="shared" si="3"/>
        <v>66.162570888468807</v>
      </c>
      <c r="P77" s="69" t="e">
        <f t="shared" si="4"/>
        <v>#DIV/0!</v>
      </c>
      <c r="Q77" s="70" t="e">
        <f t="shared" si="5"/>
        <v>#DIV/0!</v>
      </c>
      <c r="R77" s="29"/>
      <c r="S77" s="44">
        <f t="shared" si="38"/>
        <v>5000</v>
      </c>
      <c r="T77" s="68" t="e">
        <f t="shared" si="6"/>
        <v>#DIV/0!</v>
      </c>
      <c r="U77" s="69" t="e">
        <f t="shared" si="7"/>
        <v>#DIV/0!</v>
      </c>
      <c r="V77" s="69" t="e">
        <f t="shared" si="8"/>
        <v>#DIV/0!</v>
      </c>
      <c r="W77" s="69" t="e">
        <f t="shared" si="9"/>
        <v>#DIV/0!</v>
      </c>
      <c r="X77" s="69" t="e">
        <f t="shared" si="10"/>
        <v>#DIV/0!</v>
      </c>
      <c r="Y77" s="70" t="e">
        <f t="shared" si="11"/>
        <v>#DIV/0!</v>
      </c>
      <c r="Z77" s="29"/>
      <c r="AA77" s="44">
        <f t="shared" si="39"/>
        <v>5000</v>
      </c>
      <c r="AB77" s="68" t="e">
        <f t="shared" si="35"/>
        <v>#DIV/0!</v>
      </c>
      <c r="AC77" s="69" t="e">
        <f t="shared" si="12"/>
        <v>#DIV/0!</v>
      </c>
      <c r="AD77" s="69" t="e">
        <f t="shared" si="13"/>
        <v>#DIV/0!</v>
      </c>
      <c r="AE77" s="69" t="e">
        <f t="shared" si="14"/>
        <v>#DIV/0!</v>
      </c>
      <c r="AF77" s="69" t="e">
        <f t="shared" si="15"/>
        <v>#DIV/0!</v>
      </c>
      <c r="AG77" s="70" t="e">
        <f t="shared" si="16"/>
        <v>#DIV/0!</v>
      </c>
      <c r="AH77" s="29"/>
      <c r="AI77" s="44">
        <f t="shared" si="40"/>
        <v>5000</v>
      </c>
      <c r="AJ77" s="78" t="e">
        <f t="shared" si="17"/>
        <v>#DIV/0!</v>
      </c>
      <c r="AK77" s="79" t="e">
        <f t="shared" si="18"/>
        <v>#DIV/0!</v>
      </c>
      <c r="AL77" s="79" t="e">
        <f t="shared" si="19"/>
        <v>#DIV/0!</v>
      </c>
      <c r="AM77" s="79" t="e">
        <f t="shared" si="20"/>
        <v>#DIV/0!</v>
      </c>
      <c r="AN77" s="79" t="e">
        <f t="shared" si="21"/>
        <v>#DIV/0!</v>
      </c>
      <c r="AO77" s="80" t="e">
        <f t="shared" si="22"/>
        <v>#DIV/0!</v>
      </c>
      <c r="AP77" s="29"/>
      <c r="AQ77" s="44">
        <f t="shared" si="41"/>
        <v>5000</v>
      </c>
      <c r="AR77" s="78" t="e">
        <f t="shared" si="23"/>
        <v>#DIV/0!</v>
      </c>
      <c r="AS77" s="79" t="e">
        <f t="shared" si="24"/>
        <v>#DIV/0!</v>
      </c>
      <c r="AT77" s="79" t="e">
        <f t="shared" si="25"/>
        <v>#DIV/0!</v>
      </c>
      <c r="AU77" s="79" t="e">
        <f t="shared" si="26"/>
        <v>#DIV/0!</v>
      </c>
      <c r="AV77" s="79" t="e">
        <f t="shared" si="27"/>
        <v>#DIV/0!</v>
      </c>
      <c r="AW77" s="80" t="e">
        <f t="shared" si="28"/>
        <v>#DIV/0!</v>
      </c>
      <c r="AX77" s="29"/>
    </row>
    <row r="78" spans="2:50" s="8" customFormat="1" ht="14.25" x14ac:dyDescent="0.2">
      <c r="B78" s="29"/>
      <c r="C78" s="44">
        <f t="shared" si="36"/>
        <v>5500</v>
      </c>
      <c r="D78" s="68">
        <f t="shared" si="29"/>
        <v>27.829835082458775</v>
      </c>
      <c r="E78" s="69">
        <f t="shared" si="30"/>
        <v>41.84782608695653</v>
      </c>
      <c r="F78" s="69">
        <f t="shared" si="31"/>
        <v>58.108695652173914</v>
      </c>
      <c r="G78" s="69">
        <f t="shared" si="32"/>
        <v>73.980978260869577</v>
      </c>
      <c r="H78" s="69" t="e">
        <f t="shared" si="33"/>
        <v>#DIV/0!</v>
      </c>
      <c r="I78" s="70" t="e">
        <f t="shared" si="34"/>
        <v>#DIV/0!</v>
      </c>
      <c r="J78" s="29"/>
      <c r="K78" s="44">
        <f t="shared" si="37"/>
        <v>5500</v>
      </c>
      <c r="L78" s="68">
        <f t="shared" si="0"/>
        <v>28.860569715142429</v>
      </c>
      <c r="M78" s="69">
        <f t="shared" si="1"/>
        <v>43.397745571658611</v>
      </c>
      <c r="N78" s="69">
        <f t="shared" si="2"/>
        <v>56.913043478260867</v>
      </c>
      <c r="O78" s="69">
        <f t="shared" si="3"/>
        <v>72.778827977315686</v>
      </c>
      <c r="P78" s="69" t="e">
        <f t="shared" si="4"/>
        <v>#DIV/0!</v>
      </c>
      <c r="Q78" s="70" t="e">
        <f t="shared" si="5"/>
        <v>#DIV/0!</v>
      </c>
      <c r="R78" s="29"/>
      <c r="S78" s="44">
        <f t="shared" si="38"/>
        <v>5500</v>
      </c>
      <c r="T78" s="68" t="e">
        <f t="shared" si="6"/>
        <v>#DIV/0!</v>
      </c>
      <c r="U78" s="69" t="e">
        <f t="shared" si="7"/>
        <v>#DIV/0!</v>
      </c>
      <c r="V78" s="69" t="e">
        <f t="shared" si="8"/>
        <v>#DIV/0!</v>
      </c>
      <c r="W78" s="69" t="e">
        <f t="shared" si="9"/>
        <v>#DIV/0!</v>
      </c>
      <c r="X78" s="69" t="e">
        <f t="shared" si="10"/>
        <v>#DIV/0!</v>
      </c>
      <c r="Y78" s="70" t="e">
        <f t="shared" si="11"/>
        <v>#DIV/0!</v>
      </c>
      <c r="Z78" s="29"/>
      <c r="AA78" s="44">
        <f t="shared" si="39"/>
        <v>5500</v>
      </c>
      <c r="AB78" s="68" t="e">
        <f t="shared" si="35"/>
        <v>#DIV/0!</v>
      </c>
      <c r="AC78" s="69" t="e">
        <f t="shared" si="12"/>
        <v>#DIV/0!</v>
      </c>
      <c r="AD78" s="69" t="e">
        <f t="shared" si="13"/>
        <v>#DIV/0!</v>
      </c>
      <c r="AE78" s="69" t="e">
        <f t="shared" si="14"/>
        <v>#DIV/0!</v>
      </c>
      <c r="AF78" s="69" t="e">
        <f t="shared" si="15"/>
        <v>#DIV/0!</v>
      </c>
      <c r="AG78" s="70" t="e">
        <f t="shared" si="16"/>
        <v>#DIV/0!</v>
      </c>
      <c r="AH78" s="29"/>
      <c r="AI78" s="44">
        <f t="shared" si="40"/>
        <v>5500</v>
      </c>
      <c r="AJ78" s="78" t="e">
        <f t="shared" si="17"/>
        <v>#DIV/0!</v>
      </c>
      <c r="AK78" s="79" t="e">
        <f t="shared" si="18"/>
        <v>#DIV/0!</v>
      </c>
      <c r="AL78" s="79" t="e">
        <f t="shared" si="19"/>
        <v>#DIV/0!</v>
      </c>
      <c r="AM78" s="79" t="e">
        <f t="shared" si="20"/>
        <v>#DIV/0!</v>
      </c>
      <c r="AN78" s="79" t="e">
        <f t="shared" si="21"/>
        <v>#DIV/0!</v>
      </c>
      <c r="AO78" s="80" t="e">
        <f t="shared" si="22"/>
        <v>#DIV/0!</v>
      </c>
      <c r="AP78" s="29"/>
      <c r="AQ78" s="44">
        <f t="shared" si="41"/>
        <v>5500</v>
      </c>
      <c r="AR78" s="78" t="e">
        <f t="shared" si="23"/>
        <v>#DIV/0!</v>
      </c>
      <c r="AS78" s="79" t="e">
        <f t="shared" si="24"/>
        <v>#DIV/0!</v>
      </c>
      <c r="AT78" s="79" t="e">
        <f t="shared" si="25"/>
        <v>#DIV/0!</v>
      </c>
      <c r="AU78" s="79" t="e">
        <f t="shared" si="26"/>
        <v>#DIV/0!</v>
      </c>
      <c r="AV78" s="79" t="e">
        <f t="shared" si="27"/>
        <v>#DIV/0!</v>
      </c>
      <c r="AW78" s="80" t="e">
        <f t="shared" si="28"/>
        <v>#DIV/0!</v>
      </c>
      <c r="AX78" s="29"/>
    </row>
    <row r="79" spans="2:50" s="8" customFormat="1" ht="14.25" x14ac:dyDescent="0.2">
      <c r="B79" s="29"/>
      <c r="C79" s="44">
        <f t="shared" si="36"/>
        <v>6000</v>
      </c>
      <c r="D79" s="68">
        <f t="shared" si="29"/>
        <v>30.359820089955026</v>
      </c>
      <c r="E79" s="69">
        <f t="shared" si="30"/>
        <v>45.652173913043491</v>
      </c>
      <c r="F79" s="69">
        <f t="shared" si="31"/>
        <v>63.391304347826093</v>
      </c>
      <c r="G79" s="69">
        <f t="shared" si="32"/>
        <v>80.706521739130451</v>
      </c>
      <c r="H79" s="69" t="e">
        <f t="shared" si="33"/>
        <v>#DIV/0!</v>
      </c>
      <c r="I79" s="70" t="e">
        <f t="shared" si="34"/>
        <v>#DIV/0!</v>
      </c>
      <c r="J79" s="29"/>
      <c r="K79" s="44">
        <f t="shared" si="37"/>
        <v>6000</v>
      </c>
      <c r="L79" s="68">
        <f t="shared" si="0"/>
        <v>31.484257871064468</v>
      </c>
      <c r="M79" s="69">
        <f t="shared" si="1"/>
        <v>47.342995169082123</v>
      </c>
      <c r="N79" s="69">
        <f t="shared" si="2"/>
        <v>62.086956521739125</v>
      </c>
      <c r="O79" s="69">
        <f t="shared" si="3"/>
        <v>79.395085066162565</v>
      </c>
      <c r="P79" s="69" t="e">
        <f t="shared" si="4"/>
        <v>#DIV/0!</v>
      </c>
      <c r="Q79" s="70" t="e">
        <f t="shared" si="5"/>
        <v>#DIV/0!</v>
      </c>
      <c r="R79" s="29"/>
      <c r="S79" s="44">
        <f t="shared" si="38"/>
        <v>6000</v>
      </c>
      <c r="T79" s="68" t="e">
        <f t="shared" si="6"/>
        <v>#DIV/0!</v>
      </c>
      <c r="U79" s="69" t="e">
        <f t="shared" si="7"/>
        <v>#DIV/0!</v>
      </c>
      <c r="V79" s="69" t="e">
        <f t="shared" si="8"/>
        <v>#DIV/0!</v>
      </c>
      <c r="W79" s="69" t="e">
        <f t="shared" si="9"/>
        <v>#DIV/0!</v>
      </c>
      <c r="X79" s="69" t="e">
        <f t="shared" si="10"/>
        <v>#DIV/0!</v>
      </c>
      <c r="Y79" s="70" t="e">
        <f t="shared" si="11"/>
        <v>#DIV/0!</v>
      </c>
      <c r="Z79" s="29"/>
      <c r="AA79" s="44">
        <f t="shared" si="39"/>
        <v>6000</v>
      </c>
      <c r="AB79" s="68" t="e">
        <f t="shared" si="35"/>
        <v>#DIV/0!</v>
      </c>
      <c r="AC79" s="69" t="e">
        <f t="shared" si="12"/>
        <v>#DIV/0!</v>
      </c>
      <c r="AD79" s="69" t="e">
        <f t="shared" si="13"/>
        <v>#DIV/0!</v>
      </c>
      <c r="AE79" s="69" t="e">
        <f t="shared" si="14"/>
        <v>#DIV/0!</v>
      </c>
      <c r="AF79" s="69" t="e">
        <f t="shared" si="15"/>
        <v>#DIV/0!</v>
      </c>
      <c r="AG79" s="70" t="e">
        <f t="shared" si="16"/>
        <v>#DIV/0!</v>
      </c>
      <c r="AH79" s="29"/>
      <c r="AI79" s="44">
        <f t="shared" si="40"/>
        <v>6000</v>
      </c>
      <c r="AJ79" s="78" t="e">
        <f t="shared" si="17"/>
        <v>#DIV/0!</v>
      </c>
      <c r="AK79" s="79" t="e">
        <f t="shared" si="18"/>
        <v>#DIV/0!</v>
      </c>
      <c r="AL79" s="79" t="e">
        <f t="shared" si="19"/>
        <v>#DIV/0!</v>
      </c>
      <c r="AM79" s="79" t="e">
        <f t="shared" si="20"/>
        <v>#DIV/0!</v>
      </c>
      <c r="AN79" s="79" t="e">
        <f t="shared" si="21"/>
        <v>#DIV/0!</v>
      </c>
      <c r="AO79" s="80" t="e">
        <f t="shared" si="22"/>
        <v>#DIV/0!</v>
      </c>
      <c r="AP79" s="29"/>
      <c r="AQ79" s="44">
        <f t="shared" si="41"/>
        <v>6000</v>
      </c>
      <c r="AR79" s="78" t="e">
        <f t="shared" si="23"/>
        <v>#DIV/0!</v>
      </c>
      <c r="AS79" s="79" t="e">
        <f t="shared" si="24"/>
        <v>#DIV/0!</v>
      </c>
      <c r="AT79" s="79" t="e">
        <f t="shared" si="25"/>
        <v>#DIV/0!</v>
      </c>
      <c r="AU79" s="79" t="e">
        <f t="shared" si="26"/>
        <v>#DIV/0!</v>
      </c>
      <c r="AV79" s="79" t="e">
        <f t="shared" si="27"/>
        <v>#DIV/0!</v>
      </c>
      <c r="AW79" s="80" t="e">
        <f t="shared" si="28"/>
        <v>#DIV/0!</v>
      </c>
      <c r="AX79" s="29"/>
    </row>
    <row r="80" spans="2:50" s="8" customFormat="1" ht="14.25" x14ac:dyDescent="0.2">
      <c r="B80" s="29"/>
      <c r="C80" s="44">
        <f t="shared" si="36"/>
        <v>6500</v>
      </c>
      <c r="D80" s="68">
        <f t="shared" si="29"/>
        <v>32.88980509745128</v>
      </c>
      <c r="E80" s="69">
        <f t="shared" si="30"/>
        <v>49.456521739130444</v>
      </c>
      <c r="F80" s="69">
        <f t="shared" si="31"/>
        <v>68.673913043478265</v>
      </c>
      <c r="G80" s="69">
        <f t="shared" si="32"/>
        <v>87.432065217391312</v>
      </c>
      <c r="H80" s="69" t="e">
        <f t="shared" si="33"/>
        <v>#DIV/0!</v>
      </c>
      <c r="I80" s="70" t="e">
        <f t="shared" si="34"/>
        <v>#DIV/0!</v>
      </c>
      <c r="J80" s="29"/>
      <c r="K80" s="44">
        <f t="shared" si="37"/>
        <v>6500</v>
      </c>
      <c r="L80" s="68">
        <f t="shared" si="0"/>
        <v>34.107946026986504</v>
      </c>
      <c r="M80" s="69">
        <f t="shared" si="1"/>
        <v>51.288244766505628</v>
      </c>
      <c r="N80" s="69">
        <f t="shared" si="2"/>
        <v>67.260869565217391</v>
      </c>
      <c r="O80" s="69">
        <f t="shared" si="3"/>
        <v>86.011342155009444</v>
      </c>
      <c r="P80" s="69" t="e">
        <f t="shared" si="4"/>
        <v>#DIV/0!</v>
      </c>
      <c r="Q80" s="70" t="e">
        <f t="shared" si="5"/>
        <v>#DIV/0!</v>
      </c>
      <c r="R80" s="29"/>
      <c r="S80" s="44">
        <f t="shared" si="38"/>
        <v>6500</v>
      </c>
      <c r="T80" s="68" t="e">
        <f t="shared" si="6"/>
        <v>#DIV/0!</v>
      </c>
      <c r="U80" s="69" t="e">
        <f t="shared" si="7"/>
        <v>#DIV/0!</v>
      </c>
      <c r="V80" s="69" t="e">
        <f t="shared" si="8"/>
        <v>#DIV/0!</v>
      </c>
      <c r="W80" s="69" t="e">
        <f t="shared" si="9"/>
        <v>#DIV/0!</v>
      </c>
      <c r="X80" s="69" t="e">
        <f t="shared" si="10"/>
        <v>#DIV/0!</v>
      </c>
      <c r="Y80" s="70" t="e">
        <f t="shared" si="11"/>
        <v>#DIV/0!</v>
      </c>
      <c r="Z80" s="29"/>
      <c r="AA80" s="44">
        <f t="shared" si="39"/>
        <v>6500</v>
      </c>
      <c r="AB80" s="68" t="e">
        <f t="shared" si="35"/>
        <v>#DIV/0!</v>
      </c>
      <c r="AC80" s="69" t="e">
        <f t="shared" si="12"/>
        <v>#DIV/0!</v>
      </c>
      <c r="AD80" s="69" t="e">
        <f t="shared" si="13"/>
        <v>#DIV/0!</v>
      </c>
      <c r="AE80" s="69" t="e">
        <f t="shared" si="14"/>
        <v>#DIV/0!</v>
      </c>
      <c r="AF80" s="69" t="e">
        <f t="shared" si="15"/>
        <v>#DIV/0!</v>
      </c>
      <c r="AG80" s="70" t="e">
        <f t="shared" si="16"/>
        <v>#DIV/0!</v>
      </c>
      <c r="AH80" s="29"/>
      <c r="AI80" s="44">
        <f t="shared" si="40"/>
        <v>6500</v>
      </c>
      <c r="AJ80" s="78" t="e">
        <f t="shared" si="17"/>
        <v>#DIV/0!</v>
      </c>
      <c r="AK80" s="79" t="e">
        <f t="shared" si="18"/>
        <v>#DIV/0!</v>
      </c>
      <c r="AL80" s="79" t="e">
        <f t="shared" si="19"/>
        <v>#DIV/0!</v>
      </c>
      <c r="AM80" s="79" t="e">
        <f t="shared" si="20"/>
        <v>#DIV/0!</v>
      </c>
      <c r="AN80" s="79" t="e">
        <f t="shared" si="21"/>
        <v>#DIV/0!</v>
      </c>
      <c r="AO80" s="80" t="e">
        <f t="shared" si="22"/>
        <v>#DIV/0!</v>
      </c>
      <c r="AP80" s="29"/>
      <c r="AQ80" s="44">
        <f t="shared" si="41"/>
        <v>6500</v>
      </c>
      <c r="AR80" s="78" t="e">
        <f t="shared" si="23"/>
        <v>#DIV/0!</v>
      </c>
      <c r="AS80" s="79" t="e">
        <f t="shared" si="24"/>
        <v>#DIV/0!</v>
      </c>
      <c r="AT80" s="79" t="e">
        <f t="shared" si="25"/>
        <v>#DIV/0!</v>
      </c>
      <c r="AU80" s="79" t="e">
        <f t="shared" si="26"/>
        <v>#DIV/0!</v>
      </c>
      <c r="AV80" s="79" t="e">
        <f t="shared" si="27"/>
        <v>#DIV/0!</v>
      </c>
      <c r="AW80" s="80" t="e">
        <f t="shared" si="28"/>
        <v>#DIV/0!</v>
      </c>
      <c r="AX80" s="29"/>
    </row>
    <row r="81" spans="2:50" s="8" customFormat="1" ht="14.25" x14ac:dyDescent="0.2">
      <c r="B81" s="29"/>
      <c r="C81" s="44">
        <f t="shared" si="36"/>
        <v>7000</v>
      </c>
      <c r="D81" s="68">
        <f t="shared" si="29"/>
        <v>35.419790104947531</v>
      </c>
      <c r="E81" s="69">
        <f t="shared" si="30"/>
        <v>53.260869565217405</v>
      </c>
      <c r="F81" s="69">
        <f t="shared" si="31"/>
        <v>73.956521739130437</v>
      </c>
      <c r="G81" s="69">
        <f t="shared" si="32"/>
        <v>94.157608695652186</v>
      </c>
      <c r="H81" s="69" t="e">
        <f t="shared" si="33"/>
        <v>#DIV/0!</v>
      </c>
      <c r="I81" s="70" t="e">
        <f t="shared" si="34"/>
        <v>#DIV/0!</v>
      </c>
      <c r="J81" s="29"/>
      <c r="K81" s="44">
        <f t="shared" si="37"/>
        <v>7000</v>
      </c>
      <c r="L81" s="68">
        <f t="shared" si="0"/>
        <v>36.731634182908543</v>
      </c>
      <c r="M81" s="69">
        <f t="shared" si="1"/>
        <v>55.23349436392914</v>
      </c>
      <c r="N81" s="69">
        <f t="shared" si="2"/>
        <v>72.434782608695642</v>
      </c>
      <c r="O81" s="69">
        <f t="shared" si="3"/>
        <v>92.627599243856324</v>
      </c>
      <c r="P81" s="69" t="e">
        <f t="shared" si="4"/>
        <v>#DIV/0!</v>
      </c>
      <c r="Q81" s="70" t="e">
        <f t="shared" si="5"/>
        <v>#DIV/0!</v>
      </c>
      <c r="R81" s="29"/>
      <c r="S81" s="44">
        <f t="shared" si="38"/>
        <v>7000</v>
      </c>
      <c r="T81" s="68" t="e">
        <f t="shared" si="6"/>
        <v>#DIV/0!</v>
      </c>
      <c r="U81" s="69" t="e">
        <f t="shared" si="7"/>
        <v>#DIV/0!</v>
      </c>
      <c r="V81" s="69" t="e">
        <f t="shared" si="8"/>
        <v>#DIV/0!</v>
      </c>
      <c r="W81" s="69" t="e">
        <f t="shared" si="9"/>
        <v>#DIV/0!</v>
      </c>
      <c r="X81" s="69" t="e">
        <f t="shared" si="10"/>
        <v>#DIV/0!</v>
      </c>
      <c r="Y81" s="70" t="e">
        <f t="shared" si="11"/>
        <v>#DIV/0!</v>
      </c>
      <c r="Z81" s="29"/>
      <c r="AA81" s="44">
        <f t="shared" si="39"/>
        <v>7000</v>
      </c>
      <c r="AB81" s="68" t="e">
        <f t="shared" si="35"/>
        <v>#DIV/0!</v>
      </c>
      <c r="AC81" s="69" t="e">
        <f t="shared" si="12"/>
        <v>#DIV/0!</v>
      </c>
      <c r="AD81" s="69" t="e">
        <f t="shared" si="13"/>
        <v>#DIV/0!</v>
      </c>
      <c r="AE81" s="69" t="e">
        <f t="shared" si="14"/>
        <v>#DIV/0!</v>
      </c>
      <c r="AF81" s="69" t="e">
        <f t="shared" si="15"/>
        <v>#DIV/0!</v>
      </c>
      <c r="AG81" s="70" t="e">
        <f t="shared" si="16"/>
        <v>#DIV/0!</v>
      </c>
      <c r="AH81" s="29"/>
      <c r="AI81" s="44">
        <f t="shared" si="40"/>
        <v>7000</v>
      </c>
      <c r="AJ81" s="78" t="e">
        <f t="shared" si="17"/>
        <v>#DIV/0!</v>
      </c>
      <c r="AK81" s="79" t="e">
        <f t="shared" si="18"/>
        <v>#DIV/0!</v>
      </c>
      <c r="AL81" s="79" t="e">
        <f t="shared" si="19"/>
        <v>#DIV/0!</v>
      </c>
      <c r="AM81" s="79" t="e">
        <f t="shared" si="20"/>
        <v>#DIV/0!</v>
      </c>
      <c r="AN81" s="79" t="e">
        <f t="shared" si="21"/>
        <v>#DIV/0!</v>
      </c>
      <c r="AO81" s="80" t="e">
        <f t="shared" si="22"/>
        <v>#DIV/0!</v>
      </c>
      <c r="AP81" s="29"/>
      <c r="AQ81" s="44">
        <f t="shared" si="41"/>
        <v>7000</v>
      </c>
      <c r="AR81" s="78" t="e">
        <f t="shared" si="23"/>
        <v>#DIV/0!</v>
      </c>
      <c r="AS81" s="79" t="e">
        <f t="shared" si="24"/>
        <v>#DIV/0!</v>
      </c>
      <c r="AT81" s="79" t="e">
        <f t="shared" si="25"/>
        <v>#DIV/0!</v>
      </c>
      <c r="AU81" s="79" t="e">
        <f t="shared" si="26"/>
        <v>#DIV/0!</v>
      </c>
      <c r="AV81" s="79" t="e">
        <f t="shared" si="27"/>
        <v>#DIV/0!</v>
      </c>
      <c r="AW81" s="80" t="e">
        <f t="shared" si="28"/>
        <v>#DIV/0!</v>
      </c>
      <c r="AX81" s="29"/>
    </row>
    <row r="82" spans="2:50" s="8" customFormat="1" ht="14.25" x14ac:dyDescent="0.2">
      <c r="B82" s="29"/>
      <c r="C82" s="44">
        <f t="shared" si="36"/>
        <v>7500</v>
      </c>
      <c r="D82" s="68">
        <f t="shared" si="29"/>
        <v>37.949775112443781</v>
      </c>
      <c r="E82" s="69">
        <f t="shared" si="30"/>
        <v>57.065217391304358</v>
      </c>
      <c r="F82" s="69">
        <f t="shared" si="31"/>
        <v>79.239130434782609</v>
      </c>
      <c r="G82" s="69">
        <f t="shared" si="32"/>
        <v>100.88315217391306</v>
      </c>
      <c r="H82" s="69" t="e">
        <f t="shared" si="33"/>
        <v>#DIV/0!</v>
      </c>
      <c r="I82" s="70" t="e">
        <f t="shared" si="34"/>
        <v>#DIV/0!</v>
      </c>
      <c r="J82" s="29"/>
      <c r="K82" s="44">
        <f t="shared" si="37"/>
        <v>7500</v>
      </c>
      <c r="L82" s="68">
        <f t="shared" si="0"/>
        <v>39.355322338830582</v>
      </c>
      <c r="M82" s="69">
        <f t="shared" si="1"/>
        <v>59.178743961352652</v>
      </c>
      <c r="N82" s="69">
        <f t="shared" si="2"/>
        <v>77.608695652173907</v>
      </c>
      <c r="O82" s="69">
        <f t="shared" si="3"/>
        <v>99.243856332703203</v>
      </c>
      <c r="P82" s="69" t="e">
        <f t="shared" si="4"/>
        <v>#DIV/0!</v>
      </c>
      <c r="Q82" s="70" t="e">
        <f t="shared" si="5"/>
        <v>#DIV/0!</v>
      </c>
      <c r="R82" s="29"/>
      <c r="S82" s="44">
        <f t="shared" si="38"/>
        <v>7500</v>
      </c>
      <c r="T82" s="68" t="e">
        <f t="shared" si="6"/>
        <v>#DIV/0!</v>
      </c>
      <c r="U82" s="69" t="e">
        <f t="shared" si="7"/>
        <v>#DIV/0!</v>
      </c>
      <c r="V82" s="69" t="e">
        <f t="shared" si="8"/>
        <v>#DIV/0!</v>
      </c>
      <c r="W82" s="69" t="e">
        <f t="shared" si="9"/>
        <v>#DIV/0!</v>
      </c>
      <c r="X82" s="69" t="e">
        <f t="shared" si="10"/>
        <v>#DIV/0!</v>
      </c>
      <c r="Y82" s="70" t="e">
        <f t="shared" si="11"/>
        <v>#DIV/0!</v>
      </c>
      <c r="Z82" s="29"/>
      <c r="AA82" s="44">
        <f t="shared" si="39"/>
        <v>7500</v>
      </c>
      <c r="AB82" s="68" t="e">
        <f t="shared" si="35"/>
        <v>#DIV/0!</v>
      </c>
      <c r="AC82" s="69" t="e">
        <f t="shared" si="12"/>
        <v>#DIV/0!</v>
      </c>
      <c r="AD82" s="69" t="e">
        <f t="shared" si="13"/>
        <v>#DIV/0!</v>
      </c>
      <c r="AE82" s="69" t="e">
        <f t="shared" si="14"/>
        <v>#DIV/0!</v>
      </c>
      <c r="AF82" s="69" t="e">
        <f t="shared" si="15"/>
        <v>#DIV/0!</v>
      </c>
      <c r="AG82" s="70" t="e">
        <f t="shared" si="16"/>
        <v>#DIV/0!</v>
      </c>
      <c r="AH82" s="29"/>
      <c r="AI82" s="44">
        <f t="shared" si="40"/>
        <v>7500</v>
      </c>
      <c r="AJ82" s="78" t="e">
        <f t="shared" si="17"/>
        <v>#DIV/0!</v>
      </c>
      <c r="AK82" s="79" t="e">
        <f t="shared" si="18"/>
        <v>#DIV/0!</v>
      </c>
      <c r="AL82" s="79" t="e">
        <f t="shared" si="19"/>
        <v>#DIV/0!</v>
      </c>
      <c r="AM82" s="79" t="e">
        <f t="shared" si="20"/>
        <v>#DIV/0!</v>
      </c>
      <c r="AN82" s="79" t="e">
        <f t="shared" si="21"/>
        <v>#DIV/0!</v>
      </c>
      <c r="AO82" s="80" t="e">
        <f t="shared" si="22"/>
        <v>#DIV/0!</v>
      </c>
      <c r="AP82" s="29"/>
      <c r="AQ82" s="44">
        <f t="shared" si="41"/>
        <v>7500</v>
      </c>
      <c r="AR82" s="78" t="e">
        <f t="shared" si="23"/>
        <v>#DIV/0!</v>
      </c>
      <c r="AS82" s="79" t="e">
        <f t="shared" si="24"/>
        <v>#DIV/0!</v>
      </c>
      <c r="AT82" s="79" t="e">
        <f t="shared" si="25"/>
        <v>#DIV/0!</v>
      </c>
      <c r="AU82" s="79" t="e">
        <f t="shared" si="26"/>
        <v>#DIV/0!</v>
      </c>
      <c r="AV82" s="79" t="e">
        <f t="shared" si="27"/>
        <v>#DIV/0!</v>
      </c>
      <c r="AW82" s="80" t="e">
        <f t="shared" si="28"/>
        <v>#DIV/0!</v>
      </c>
      <c r="AX82" s="29"/>
    </row>
    <row r="83" spans="2:50" s="8" customFormat="1" ht="14.25" x14ac:dyDescent="0.2">
      <c r="B83" s="29"/>
      <c r="C83" s="44">
        <f t="shared" si="36"/>
        <v>8000</v>
      </c>
      <c r="D83" s="68">
        <f t="shared" si="29"/>
        <v>40.479760119940032</v>
      </c>
      <c r="E83" s="69">
        <f t="shared" si="30"/>
        <v>60.869565217391319</v>
      </c>
      <c r="F83" s="69">
        <f t="shared" si="31"/>
        <v>84.521739130434796</v>
      </c>
      <c r="G83" s="69">
        <f t="shared" si="32"/>
        <v>107.60869565217392</v>
      </c>
      <c r="H83" s="69" t="e">
        <f t="shared" si="33"/>
        <v>#DIV/0!</v>
      </c>
      <c r="I83" s="70" t="e">
        <f t="shared" si="34"/>
        <v>#DIV/0!</v>
      </c>
      <c r="J83" s="29"/>
      <c r="K83" s="44">
        <f t="shared" si="37"/>
        <v>8000</v>
      </c>
      <c r="L83" s="68">
        <f t="shared" si="0"/>
        <v>41.979010494752622</v>
      </c>
      <c r="M83" s="69">
        <f t="shared" si="1"/>
        <v>63.123993558776164</v>
      </c>
      <c r="N83" s="69">
        <f t="shared" si="2"/>
        <v>82.782608695652172</v>
      </c>
      <c r="O83" s="69">
        <f t="shared" si="3"/>
        <v>105.8601134215501</v>
      </c>
      <c r="P83" s="69" t="e">
        <f t="shared" si="4"/>
        <v>#DIV/0!</v>
      </c>
      <c r="Q83" s="70" t="e">
        <f t="shared" si="5"/>
        <v>#DIV/0!</v>
      </c>
      <c r="R83" s="29"/>
      <c r="S83" s="44">
        <f t="shared" si="38"/>
        <v>8000</v>
      </c>
      <c r="T83" s="68" t="e">
        <f t="shared" si="6"/>
        <v>#DIV/0!</v>
      </c>
      <c r="U83" s="69" t="e">
        <f t="shared" si="7"/>
        <v>#DIV/0!</v>
      </c>
      <c r="V83" s="69" t="e">
        <f t="shared" si="8"/>
        <v>#DIV/0!</v>
      </c>
      <c r="W83" s="69" t="e">
        <f t="shared" si="9"/>
        <v>#DIV/0!</v>
      </c>
      <c r="X83" s="69" t="e">
        <f t="shared" si="10"/>
        <v>#DIV/0!</v>
      </c>
      <c r="Y83" s="70" t="e">
        <f t="shared" si="11"/>
        <v>#DIV/0!</v>
      </c>
      <c r="Z83" s="29"/>
      <c r="AA83" s="44">
        <f t="shared" si="39"/>
        <v>8000</v>
      </c>
      <c r="AB83" s="68" t="e">
        <f t="shared" si="35"/>
        <v>#DIV/0!</v>
      </c>
      <c r="AC83" s="69" t="e">
        <f t="shared" si="12"/>
        <v>#DIV/0!</v>
      </c>
      <c r="AD83" s="69" t="e">
        <f t="shared" si="13"/>
        <v>#DIV/0!</v>
      </c>
      <c r="AE83" s="69" t="e">
        <f t="shared" si="14"/>
        <v>#DIV/0!</v>
      </c>
      <c r="AF83" s="69" t="e">
        <f t="shared" si="15"/>
        <v>#DIV/0!</v>
      </c>
      <c r="AG83" s="70" t="e">
        <f t="shared" si="16"/>
        <v>#DIV/0!</v>
      </c>
      <c r="AH83" s="29"/>
      <c r="AI83" s="44">
        <f t="shared" si="40"/>
        <v>8000</v>
      </c>
      <c r="AJ83" s="78" t="e">
        <f t="shared" si="17"/>
        <v>#DIV/0!</v>
      </c>
      <c r="AK83" s="79" t="e">
        <f t="shared" si="18"/>
        <v>#DIV/0!</v>
      </c>
      <c r="AL83" s="79" t="e">
        <f t="shared" si="19"/>
        <v>#DIV/0!</v>
      </c>
      <c r="AM83" s="79" t="e">
        <f t="shared" si="20"/>
        <v>#DIV/0!</v>
      </c>
      <c r="AN83" s="79" t="e">
        <f t="shared" si="21"/>
        <v>#DIV/0!</v>
      </c>
      <c r="AO83" s="80" t="e">
        <f t="shared" si="22"/>
        <v>#DIV/0!</v>
      </c>
      <c r="AP83" s="29"/>
      <c r="AQ83" s="44">
        <f t="shared" si="41"/>
        <v>8000</v>
      </c>
      <c r="AR83" s="78" t="e">
        <f t="shared" si="23"/>
        <v>#DIV/0!</v>
      </c>
      <c r="AS83" s="79" t="e">
        <f t="shared" si="24"/>
        <v>#DIV/0!</v>
      </c>
      <c r="AT83" s="79" t="e">
        <f t="shared" si="25"/>
        <v>#DIV/0!</v>
      </c>
      <c r="AU83" s="79" t="e">
        <f t="shared" si="26"/>
        <v>#DIV/0!</v>
      </c>
      <c r="AV83" s="79" t="e">
        <f t="shared" si="27"/>
        <v>#DIV/0!</v>
      </c>
      <c r="AW83" s="80" t="e">
        <f t="shared" si="28"/>
        <v>#DIV/0!</v>
      </c>
      <c r="AX83" s="29"/>
    </row>
    <row r="84" spans="2:50" s="8" customFormat="1" ht="14.25" x14ac:dyDescent="0.2">
      <c r="B84" s="29"/>
      <c r="C84" s="44">
        <f t="shared" si="36"/>
        <v>8500</v>
      </c>
      <c r="D84" s="68">
        <f t="shared" si="29"/>
        <v>43.009745127436283</v>
      </c>
      <c r="E84" s="69">
        <f t="shared" si="30"/>
        <v>64.673913043478279</v>
      </c>
      <c r="F84" s="69">
        <f t="shared" si="31"/>
        <v>89.804347826086968</v>
      </c>
      <c r="G84" s="69">
        <f t="shared" si="32"/>
        <v>114.3342391304348</v>
      </c>
      <c r="H84" s="69" t="e">
        <f t="shared" si="33"/>
        <v>#DIV/0!</v>
      </c>
      <c r="I84" s="70" t="e">
        <f t="shared" si="34"/>
        <v>#DIV/0!</v>
      </c>
      <c r="J84" s="29"/>
      <c r="K84" s="44">
        <f t="shared" si="37"/>
        <v>8500</v>
      </c>
      <c r="L84" s="68">
        <f t="shared" si="0"/>
        <v>44.602698650674661</v>
      </c>
      <c r="M84" s="69">
        <f t="shared" si="1"/>
        <v>67.069243156199676</v>
      </c>
      <c r="N84" s="69">
        <f t="shared" si="2"/>
        <v>87.956521739130423</v>
      </c>
      <c r="O84" s="69">
        <f t="shared" si="3"/>
        <v>112.47637051039698</v>
      </c>
      <c r="P84" s="69" t="e">
        <f t="shared" si="4"/>
        <v>#DIV/0!</v>
      </c>
      <c r="Q84" s="70" t="e">
        <f t="shared" si="5"/>
        <v>#DIV/0!</v>
      </c>
      <c r="R84" s="29"/>
      <c r="S84" s="44">
        <f t="shared" si="38"/>
        <v>8500</v>
      </c>
      <c r="T84" s="68" t="e">
        <f t="shared" si="6"/>
        <v>#DIV/0!</v>
      </c>
      <c r="U84" s="69" t="e">
        <f t="shared" si="7"/>
        <v>#DIV/0!</v>
      </c>
      <c r="V84" s="69" t="e">
        <f t="shared" si="8"/>
        <v>#DIV/0!</v>
      </c>
      <c r="W84" s="69" t="e">
        <f t="shared" si="9"/>
        <v>#DIV/0!</v>
      </c>
      <c r="X84" s="69" t="e">
        <f t="shared" si="10"/>
        <v>#DIV/0!</v>
      </c>
      <c r="Y84" s="70" t="e">
        <f t="shared" si="11"/>
        <v>#DIV/0!</v>
      </c>
      <c r="Z84" s="29"/>
      <c r="AA84" s="44">
        <f t="shared" si="39"/>
        <v>8500</v>
      </c>
      <c r="AB84" s="68" t="e">
        <f t="shared" si="35"/>
        <v>#DIV/0!</v>
      </c>
      <c r="AC84" s="69" t="e">
        <f t="shared" si="12"/>
        <v>#DIV/0!</v>
      </c>
      <c r="AD84" s="69" t="e">
        <f t="shared" si="13"/>
        <v>#DIV/0!</v>
      </c>
      <c r="AE84" s="69" t="e">
        <f t="shared" si="14"/>
        <v>#DIV/0!</v>
      </c>
      <c r="AF84" s="69" t="e">
        <f t="shared" si="15"/>
        <v>#DIV/0!</v>
      </c>
      <c r="AG84" s="70" t="e">
        <f t="shared" si="16"/>
        <v>#DIV/0!</v>
      </c>
      <c r="AH84" s="29"/>
      <c r="AI84" s="44">
        <f t="shared" si="40"/>
        <v>8500</v>
      </c>
      <c r="AJ84" s="78" t="e">
        <f t="shared" si="17"/>
        <v>#DIV/0!</v>
      </c>
      <c r="AK84" s="79" t="e">
        <f t="shared" si="18"/>
        <v>#DIV/0!</v>
      </c>
      <c r="AL84" s="79" t="e">
        <f t="shared" si="19"/>
        <v>#DIV/0!</v>
      </c>
      <c r="AM84" s="79" t="e">
        <f t="shared" si="20"/>
        <v>#DIV/0!</v>
      </c>
      <c r="AN84" s="79" t="e">
        <f t="shared" si="21"/>
        <v>#DIV/0!</v>
      </c>
      <c r="AO84" s="80" t="e">
        <f t="shared" si="22"/>
        <v>#DIV/0!</v>
      </c>
      <c r="AP84" s="29"/>
      <c r="AQ84" s="44">
        <f t="shared" si="41"/>
        <v>8500</v>
      </c>
      <c r="AR84" s="78" t="e">
        <f t="shared" si="23"/>
        <v>#DIV/0!</v>
      </c>
      <c r="AS84" s="79" t="e">
        <f t="shared" si="24"/>
        <v>#DIV/0!</v>
      </c>
      <c r="AT84" s="79" t="e">
        <f t="shared" si="25"/>
        <v>#DIV/0!</v>
      </c>
      <c r="AU84" s="79" t="e">
        <f t="shared" si="26"/>
        <v>#DIV/0!</v>
      </c>
      <c r="AV84" s="79" t="e">
        <f t="shared" si="27"/>
        <v>#DIV/0!</v>
      </c>
      <c r="AW84" s="80" t="e">
        <f t="shared" si="28"/>
        <v>#DIV/0!</v>
      </c>
      <c r="AX84" s="29"/>
    </row>
    <row r="85" spans="2:50" s="8" customFormat="1" ht="14.25" x14ac:dyDescent="0.2">
      <c r="B85" s="29"/>
      <c r="C85" s="44">
        <f t="shared" si="36"/>
        <v>9000</v>
      </c>
      <c r="D85" s="68">
        <f t="shared" si="29"/>
        <v>45.53973013493254</v>
      </c>
      <c r="E85" s="69">
        <f t="shared" si="30"/>
        <v>68.478260869565233</v>
      </c>
      <c r="F85" s="69">
        <f t="shared" si="31"/>
        <v>95.08695652173914</v>
      </c>
      <c r="G85" s="69">
        <f t="shared" si="32"/>
        <v>121.05978260869567</v>
      </c>
      <c r="H85" s="69" t="e">
        <f t="shared" si="33"/>
        <v>#DIV/0!</v>
      </c>
      <c r="I85" s="70" t="e">
        <f t="shared" si="34"/>
        <v>#DIV/0!</v>
      </c>
      <c r="J85" s="29"/>
      <c r="K85" s="44">
        <f t="shared" si="37"/>
        <v>9000</v>
      </c>
      <c r="L85" s="68">
        <f t="shared" si="0"/>
        <v>47.2263868065967</v>
      </c>
      <c r="M85" s="69">
        <f t="shared" si="1"/>
        <v>71.014492753623173</v>
      </c>
      <c r="N85" s="69">
        <f t="shared" si="2"/>
        <v>93.130434782608688</v>
      </c>
      <c r="O85" s="69">
        <f t="shared" si="3"/>
        <v>119.09262759924385</v>
      </c>
      <c r="P85" s="69" t="e">
        <f t="shared" si="4"/>
        <v>#DIV/0!</v>
      </c>
      <c r="Q85" s="70" t="e">
        <f t="shared" si="5"/>
        <v>#DIV/0!</v>
      </c>
      <c r="R85" s="29"/>
      <c r="S85" s="44">
        <f t="shared" si="38"/>
        <v>9000</v>
      </c>
      <c r="T85" s="68" t="e">
        <f t="shared" si="6"/>
        <v>#DIV/0!</v>
      </c>
      <c r="U85" s="69" t="e">
        <f t="shared" si="7"/>
        <v>#DIV/0!</v>
      </c>
      <c r="V85" s="69" t="e">
        <f t="shared" si="8"/>
        <v>#DIV/0!</v>
      </c>
      <c r="W85" s="69" t="e">
        <f t="shared" si="9"/>
        <v>#DIV/0!</v>
      </c>
      <c r="X85" s="69" t="e">
        <f t="shared" si="10"/>
        <v>#DIV/0!</v>
      </c>
      <c r="Y85" s="70" t="e">
        <f t="shared" si="11"/>
        <v>#DIV/0!</v>
      </c>
      <c r="Z85" s="29"/>
      <c r="AA85" s="44">
        <f t="shared" si="39"/>
        <v>9000</v>
      </c>
      <c r="AB85" s="68" t="e">
        <f t="shared" si="35"/>
        <v>#DIV/0!</v>
      </c>
      <c r="AC85" s="69" t="e">
        <f t="shared" si="12"/>
        <v>#DIV/0!</v>
      </c>
      <c r="AD85" s="69" t="e">
        <f t="shared" si="13"/>
        <v>#DIV/0!</v>
      </c>
      <c r="AE85" s="69" t="e">
        <f t="shared" si="14"/>
        <v>#DIV/0!</v>
      </c>
      <c r="AF85" s="69" t="e">
        <f t="shared" si="15"/>
        <v>#DIV/0!</v>
      </c>
      <c r="AG85" s="70" t="e">
        <f t="shared" si="16"/>
        <v>#DIV/0!</v>
      </c>
      <c r="AH85" s="29"/>
      <c r="AI85" s="44">
        <f t="shared" si="40"/>
        <v>9000</v>
      </c>
      <c r="AJ85" s="78" t="e">
        <f t="shared" si="17"/>
        <v>#DIV/0!</v>
      </c>
      <c r="AK85" s="79" t="e">
        <f t="shared" si="18"/>
        <v>#DIV/0!</v>
      </c>
      <c r="AL85" s="79" t="e">
        <f t="shared" si="19"/>
        <v>#DIV/0!</v>
      </c>
      <c r="AM85" s="79" t="e">
        <f t="shared" si="20"/>
        <v>#DIV/0!</v>
      </c>
      <c r="AN85" s="79" t="e">
        <f t="shared" si="21"/>
        <v>#DIV/0!</v>
      </c>
      <c r="AO85" s="80" t="e">
        <f t="shared" si="22"/>
        <v>#DIV/0!</v>
      </c>
      <c r="AP85" s="29"/>
      <c r="AQ85" s="44">
        <f t="shared" si="41"/>
        <v>9000</v>
      </c>
      <c r="AR85" s="78" t="e">
        <f t="shared" si="23"/>
        <v>#DIV/0!</v>
      </c>
      <c r="AS85" s="79" t="e">
        <f t="shared" si="24"/>
        <v>#DIV/0!</v>
      </c>
      <c r="AT85" s="79" t="e">
        <f t="shared" si="25"/>
        <v>#DIV/0!</v>
      </c>
      <c r="AU85" s="79" t="e">
        <f t="shared" si="26"/>
        <v>#DIV/0!</v>
      </c>
      <c r="AV85" s="79" t="e">
        <f t="shared" si="27"/>
        <v>#DIV/0!</v>
      </c>
      <c r="AW85" s="80" t="e">
        <f t="shared" si="28"/>
        <v>#DIV/0!</v>
      </c>
      <c r="AX85" s="29"/>
    </row>
    <row r="86" spans="2:50" s="8" customFormat="1" ht="14.25" x14ac:dyDescent="0.2">
      <c r="B86" s="29"/>
      <c r="C86" s="44">
        <f t="shared" si="36"/>
        <v>9500</v>
      </c>
      <c r="D86" s="68">
        <f t="shared" si="29"/>
        <v>48.069715142428791</v>
      </c>
      <c r="E86" s="69">
        <f t="shared" si="30"/>
        <v>72.282608695652186</v>
      </c>
      <c r="F86" s="69">
        <f t="shared" si="31"/>
        <v>100.36956521739131</v>
      </c>
      <c r="G86" s="69">
        <f t="shared" si="32"/>
        <v>127.78532608695654</v>
      </c>
      <c r="H86" s="69" t="e">
        <f t="shared" si="33"/>
        <v>#DIV/0!</v>
      </c>
      <c r="I86" s="70" t="e">
        <f t="shared" si="34"/>
        <v>#DIV/0!</v>
      </c>
      <c r="J86" s="29"/>
      <c r="K86" s="44">
        <f t="shared" si="37"/>
        <v>9500</v>
      </c>
      <c r="L86" s="68">
        <f t="shared" si="0"/>
        <v>49.85007496251874</v>
      </c>
      <c r="M86" s="69">
        <f t="shared" si="1"/>
        <v>74.959742351046685</v>
      </c>
      <c r="N86" s="69">
        <f t="shared" si="2"/>
        <v>98.304347826086953</v>
      </c>
      <c r="O86" s="69">
        <f t="shared" si="3"/>
        <v>125.70888468809073</v>
      </c>
      <c r="P86" s="69" t="e">
        <f t="shared" si="4"/>
        <v>#DIV/0!</v>
      </c>
      <c r="Q86" s="70" t="e">
        <f t="shared" si="5"/>
        <v>#DIV/0!</v>
      </c>
      <c r="R86" s="29"/>
      <c r="S86" s="44">
        <f t="shared" si="38"/>
        <v>9500</v>
      </c>
      <c r="T86" s="68" t="e">
        <f t="shared" si="6"/>
        <v>#DIV/0!</v>
      </c>
      <c r="U86" s="69" t="e">
        <f t="shared" si="7"/>
        <v>#DIV/0!</v>
      </c>
      <c r="V86" s="69" t="e">
        <f t="shared" si="8"/>
        <v>#DIV/0!</v>
      </c>
      <c r="W86" s="69" t="e">
        <f t="shared" si="9"/>
        <v>#DIV/0!</v>
      </c>
      <c r="X86" s="69" t="e">
        <f t="shared" si="10"/>
        <v>#DIV/0!</v>
      </c>
      <c r="Y86" s="70" t="e">
        <f t="shared" si="11"/>
        <v>#DIV/0!</v>
      </c>
      <c r="Z86" s="29"/>
      <c r="AA86" s="44">
        <f t="shared" si="39"/>
        <v>9500</v>
      </c>
      <c r="AB86" s="68" t="e">
        <f t="shared" si="35"/>
        <v>#DIV/0!</v>
      </c>
      <c r="AC86" s="69" t="e">
        <f t="shared" si="12"/>
        <v>#DIV/0!</v>
      </c>
      <c r="AD86" s="69" t="e">
        <f t="shared" si="13"/>
        <v>#DIV/0!</v>
      </c>
      <c r="AE86" s="69" t="e">
        <f t="shared" si="14"/>
        <v>#DIV/0!</v>
      </c>
      <c r="AF86" s="69" t="e">
        <f t="shared" si="15"/>
        <v>#DIV/0!</v>
      </c>
      <c r="AG86" s="70" t="e">
        <f t="shared" si="16"/>
        <v>#DIV/0!</v>
      </c>
      <c r="AH86" s="29"/>
      <c r="AI86" s="44">
        <f t="shared" si="40"/>
        <v>9500</v>
      </c>
      <c r="AJ86" s="78" t="e">
        <f t="shared" si="17"/>
        <v>#DIV/0!</v>
      </c>
      <c r="AK86" s="79" t="e">
        <f t="shared" si="18"/>
        <v>#DIV/0!</v>
      </c>
      <c r="AL86" s="79" t="e">
        <f t="shared" si="19"/>
        <v>#DIV/0!</v>
      </c>
      <c r="AM86" s="79" t="e">
        <f t="shared" si="20"/>
        <v>#DIV/0!</v>
      </c>
      <c r="AN86" s="79" t="e">
        <f t="shared" si="21"/>
        <v>#DIV/0!</v>
      </c>
      <c r="AO86" s="80" t="e">
        <f t="shared" si="22"/>
        <v>#DIV/0!</v>
      </c>
      <c r="AP86" s="29"/>
      <c r="AQ86" s="44">
        <f t="shared" si="41"/>
        <v>9500</v>
      </c>
      <c r="AR86" s="78" t="e">
        <f t="shared" si="23"/>
        <v>#DIV/0!</v>
      </c>
      <c r="AS86" s="79" t="e">
        <f t="shared" si="24"/>
        <v>#DIV/0!</v>
      </c>
      <c r="AT86" s="79" t="e">
        <f t="shared" si="25"/>
        <v>#DIV/0!</v>
      </c>
      <c r="AU86" s="79" t="e">
        <f t="shared" si="26"/>
        <v>#DIV/0!</v>
      </c>
      <c r="AV86" s="79" t="e">
        <f t="shared" si="27"/>
        <v>#DIV/0!</v>
      </c>
      <c r="AW86" s="80" t="e">
        <f t="shared" si="28"/>
        <v>#DIV/0!</v>
      </c>
      <c r="AX86" s="29"/>
    </row>
    <row r="87" spans="2:50" s="8" customFormat="1" ht="14.25" x14ac:dyDescent="0.2">
      <c r="B87" s="29"/>
      <c r="C87" s="44">
        <f t="shared" si="36"/>
        <v>10000</v>
      </c>
      <c r="D87" s="68">
        <f t="shared" si="29"/>
        <v>50.599700149925042</v>
      </c>
      <c r="E87" s="69">
        <f t="shared" si="30"/>
        <v>76.08695652173914</v>
      </c>
      <c r="F87" s="69">
        <f t="shared" si="31"/>
        <v>105.65217391304348</v>
      </c>
      <c r="G87" s="69">
        <f t="shared" si="32"/>
        <v>134.5108695652174</v>
      </c>
      <c r="H87" s="69" t="e">
        <f t="shared" si="33"/>
        <v>#DIV/0!</v>
      </c>
      <c r="I87" s="70" t="e">
        <f t="shared" si="34"/>
        <v>#DIV/0!</v>
      </c>
      <c r="J87" s="29"/>
      <c r="K87" s="44">
        <f t="shared" si="37"/>
        <v>10000</v>
      </c>
      <c r="L87" s="68">
        <f t="shared" si="0"/>
        <v>52.473763118440779</v>
      </c>
      <c r="M87" s="69">
        <f t="shared" si="1"/>
        <v>78.904991948470197</v>
      </c>
      <c r="N87" s="69">
        <f t="shared" si="2"/>
        <v>103.4782608695652</v>
      </c>
      <c r="O87" s="69">
        <f t="shared" si="3"/>
        <v>132.32514177693761</v>
      </c>
      <c r="P87" s="69" t="e">
        <f t="shared" si="4"/>
        <v>#DIV/0!</v>
      </c>
      <c r="Q87" s="70" t="e">
        <f t="shared" si="5"/>
        <v>#DIV/0!</v>
      </c>
      <c r="R87" s="29"/>
      <c r="S87" s="44">
        <f t="shared" si="38"/>
        <v>10000</v>
      </c>
      <c r="T87" s="68" t="e">
        <f t="shared" si="6"/>
        <v>#DIV/0!</v>
      </c>
      <c r="U87" s="69" t="e">
        <f t="shared" si="7"/>
        <v>#DIV/0!</v>
      </c>
      <c r="V87" s="69" t="e">
        <f t="shared" si="8"/>
        <v>#DIV/0!</v>
      </c>
      <c r="W87" s="69" t="e">
        <f t="shared" si="9"/>
        <v>#DIV/0!</v>
      </c>
      <c r="X87" s="69" t="e">
        <f t="shared" si="10"/>
        <v>#DIV/0!</v>
      </c>
      <c r="Y87" s="70" t="e">
        <f t="shared" si="11"/>
        <v>#DIV/0!</v>
      </c>
      <c r="Z87" s="29"/>
      <c r="AA87" s="44">
        <f t="shared" si="39"/>
        <v>10000</v>
      </c>
      <c r="AB87" s="68" t="e">
        <f t="shared" si="35"/>
        <v>#DIV/0!</v>
      </c>
      <c r="AC87" s="69" t="e">
        <f t="shared" si="12"/>
        <v>#DIV/0!</v>
      </c>
      <c r="AD87" s="69" t="e">
        <f t="shared" si="13"/>
        <v>#DIV/0!</v>
      </c>
      <c r="AE87" s="69" t="e">
        <f t="shared" si="14"/>
        <v>#DIV/0!</v>
      </c>
      <c r="AF87" s="69" t="e">
        <f t="shared" si="15"/>
        <v>#DIV/0!</v>
      </c>
      <c r="AG87" s="70" t="e">
        <f t="shared" si="16"/>
        <v>#DIV/0!</v>
      </c>
      <c r="AH87" s="29"/>
      <c r="AI87" s="44">
        <f t="shared" si="40"/>
        <v>10000</v>
      </c>
      <c r="AJ87" s="78" t="e">
        <f t="shared" si="17"/>
        <v>#DIV/0!</v>
      </c>
      <c r="AK87" s="79" t="e">
        <f t="shared" si="18"/>
        <v>#DIV/0!</v>
      </c>
      <c r="AL87" s="79" t="e">
        <f t="shared" si="19"/>
        <v>#DIV/0!</v>
      </c>
      <c r="AM87" s="79" t="e">
        <f t="shared" si="20"/>
        <v>#DIV/0!</v>
      </c>
      <c r="AN87" s="79" t="e">
        <f t="shared" si="21"/>
        <v>#DIV/0!</v>
      </c>
      <c r="AO87" s="80" t="e">
        <f t="shared" si="22"/>
        <v>#DIV/0!</v>
      </c>
      <c r="AP87" s="29"/>
      <c r="AQ87" s="44">
        <f t="shared" si="41"/>
        <v>10000</v>
      </c>
      <c r="AR87" s="78" t="e">
        <f t="shared" si="23"/>
        <v>#DIV/0!</v>
      </c>
      <c r="AS87" s="79" t="e">
        <f t="shared" si="24"/>
        <v>#DIV/0!</v>
      </c>
      <c r="AT87" s="79" t="e">
        <f t="shared" si="25"/>
        <v>#DIV/0!</v>
      </c>
      <c r="AU87" s="79" t="e">
        <f t="shared" si="26"/>
        <v>#DIV/0!</v>
      </c>
      <c r="AV87" s="79" t="e">
        <f t="shared" si="27"/>
        <v>#DIV/0!</v>
      </c>
      <c r="AW87" s="80" t="e">
        <f t="shared" si="28"/>
        <v>#DIV/0!</v>
      </c>
      <c r="AX87" s="29"/>
    </row>
    <row r="88" spans="2:50" s="8" customFormat="1" ht="14.25" x14ac:dyDescent="0.2">
      <c r="B88" s="29"/>
      <c r="C88" s="44">
        <f t="shared" si="36"/>
        <v>10500</v>
      </c>
      <c r="D88" s="68">
        <f t="shared" si="29"/>
        <v>53.129685157421292</v>
      </c>
      <c r="E88" s="69">
        <f t="shared" si="30"/>
        <v>79.891304347826107</v>
      </c>
      <c r="F88" s="69">
        <f t="shared" si="31"/>
        <v>110.93478260869566</v>
      </c>
      <c r="G88" s="69">
        <f t="shared" si="32"/>
        <v>141.23641304347828</v>
      </c>
      <c r="H88" s="69" t="e">
        <f t="shared" si="33"/>
        <v>#DIV/0!</v>
      </c>
      <c r="I88" s="70" t="e">
        <f t="shared" si="34"/>
        <v>#DIV/0!</v>
      </c>
      <c r="J88" s="29"/>
      <c r="K88" s="44">
        <f t="shared" si="37"/>
        <v>10500</v>
      </c>
      <c r="L88" s="68">
        <f t="shared" si="0"/>
        <v>55.097451274362818</v>
      </c>
      <c r="M88" s="69">
        <f t="shared" si="1"/>
        <v>82.850241545893709</v>
      </c>
      <c r="N88" s="69">
        <f t="shared" si="2"/>
        <v>108.65217391304347</v>
      </c>
      <c r="O88" s="69">
        <f t="shared" si="3"/>
        <v>138.94139886578449</v>
      </c>
      <c r="P88" s="69" t="e">
        <f t="shared" si="4"/>
        <v>#DIV/0!</v>
      </c>
      <c r="Q88" s="70" t="e">
        <f t="shared" si="5"/>
        <v>#DIV/0!</v>
      </c>
      <c r="R88" s="29"/>
      <c r="S88" s="44">
        <f t="shared" si="38"/>
        <v>10500</v>
      </c>
      <c r="T88" s="68" t="e">
        <f t="shared" si="6"/>
        <v>#DIV/0!</v>
      </c>
      <c r="U88" s="69" t="e">
        <f t="shared" si="7"/>
        <v>#DIV/0!</v>
      </c>
      <c r="V88" s="69" t="e">
        <f t="shared" si="8"/>
        <v>#DIV/0!</v>
      </c>
      <c r="W88" s="69" t="e">
        <f t="shared" si="9"/>
        <v>#DIV/0!</v>
      </c>
      <c r="X88" s="69" t="e">
        <f t="shared" si="10"/>
        <v>#DIV/0!</v>
      </c>
      <c r="Y88" s="70" t="e">
        <f t="shared" si="11"/>
        <v>#DIV/0!</v>
      </c>
      <c r="Z88" s="29"/>
      <c r="AA88" s="44">
        <f t="shared" si="39"/>
        <v>10500</v>
      </c>
      <c r="AB88" s="68" t="e">
        <f t="shared" si="35"/>
        <v>#DIV/0!</v>
      </c>
      <c r="AC88" s="69" t="e">
        <f t="shared" si="12"/>
        <v>#DIV/0!</v>
      </c>
      <c r="AD88" s="69" t="e">
        <f t="shared" si="13"/>
        <v>#DIV/0!</v>
      </c>
      <c r="AE88" s="69" t="e">
        <f t="shared" si="14"/>
        <v>#DIV/0!</v>
      </c>
      <c r="AF88" s="69" t="e">
        <f t="shared" si="15"/>
        <v>#DIV/0!</v>
      </c>
      <c r="AG88" s="70" t="e">
        <f t="shared" si="16"/>
        <v>#DIV/0!</v>
      </c>
      <c r="AH88" s="29"/>
      <c r="AI88" s="44">
        <f t="shared" si="40"/>
        <v>10500</v>
      </c>
      <c r="AJ88" s="78" t="e">
        <f t="shared" si="17"/>
        <v>#DIV/0!</v>
      </c>
      <c r="AK88" s="79" t="e">
        <f t="shared" si="18"/>
        <v>#DIV/0!</v>
      </c>
      <c r="AL88" s="79" t="e">
        <f t="shared" si="19"/>
        <v>#DIV/0!</v>
      </c>
      <c r="AM88" s="79" t="e">
        <f t="shared" si="20"/>
        <v>#DIV/0!</v>
      </c>
      <c r="AN88" s="79" t="e">
        <f t="shared" si="21"/>
        <v>#DIV/0!</v>
      </c>
      <c r="AO88" s="80" t="e">
        <f t="shared" si="22"/>
        <v>#DIV/0!</v>
      </c>
      <c r="AP88" s="29"/>
      <c r="AQ88" s="44">
        <f t="shared" si="41"/>
        <v>10500</v>
      </c>
      <c r="AR88" s="78" t="e">
        <f t="shared" si="23"/>
        <v>#DIV/0!</v>
      </c>
      <c r="AS88" s="79" t="e">
        <f t="shared" si="24"/>
        <v>#DIV/0!</v>
      </c>
      <c r="AT88" s="79" t="e">
        <f t="shared" si="25"/>
        <v>#DIV/0!</v>
      </c>
      <c r="AU88" s="79" t="e">
        <f t="shared" si="26"/>
        <v>#DIV/0!</v>
      </c>
      <c r="AV88" s="79" t="e">
        <f t="shared" si="27"/>
        <v>#DIV/0!</v>
      </c>
      <c r="AW88" s="80" t="e">
        <f t="shared" si="28"/>
        <v>#DIV/0!</v>
      </c>
      <c r="AX88" s="29"/>
    </row>
    <row r="89" spans="2:50" s="8" customFormat="1" ht="14.25" x14ac:dyDescent="0.2">
      <c r="B89" s="29"/>
      <c r="C89" s="44">
        <f t="shared" si="36"/>
        <v>11000</v>
      </c>
      <c r="D89" s="68">
        <f t="shared" si="29"/>
        <v>55.65967016491755</v>
      </c>
      <c r="E89" s="69">
        <f t="shared" si="30"/>
        <v>83.695652173913061</v>
      </c>
      <c r="F89" s="69">
        <f t="shared" si="31"/>
        <v>116.21739130434783</v>
      </c>
      <c r="G89" s="69">
        <f t="shared" si="32"/>
        <v>147.96195652173915</v>
      </c>
      <c r="H89" s="69" t="e">
        <f t="shared" si="33"/>
        <v>#DIV/0!</v>
      </c>
      <c r="I89" s="70" t="e">
        <f t="shared" si="34"/>
        <v>#DIV/0!</v>
      </c>
      <c r="J89" s="29"/>
      <c r="K89" s="44">
        <f t="shared" si="37"/>
        <v>11000</v>
      </c>
      <c r="L89" s="68">
        <f t="shared" si="0"/>
        <v>57.721139430284857</v>
      </c>
      <c r="M89" s="69">
        <f t="shared" si="1"/>
        <v>86.795491143317221</v>
      </c>
      <c r="N89" s="69">
        <f t="shared" si="2"/>
        <v>113.82608695652173</v>
      </c>
      <c r="O89" s="69">
        <f t="shared" si="3"/>
        <v>145.55765595463137</v>
      </c>
      <c r="P89" s="69" t="e">
        <f t="shared" si="4"/>
        <v>#DIV/0!</v>
      </c>
      <c r="Q89" s="70" t="e">
        <f t="shared" si="5"/>
        <v>#DIV/0!</v>
      </c>
      <c r="R89" s="29"/>
      <c r="S89" s="44">
        <f t="shared" si="38"/>
        <v>11000</v>
      </c>
      <c r="T89" s="68" t="e">
        <f t="shared" si="6"/>
        <v>#DIV/0!</v>
      </c>
      <c r="U89" s="69" t="e">
        <f t="shared" si="7"/>
        <v>#DIV/0!</v>
      </c>
      <c r="V89" s="69" t="e">
        <f t="shared" si="8"/>
        <v>#DIV/0!</v>
      </c>
      <c r="W89" s="69" t="e">
        <f t="shared" si="9"/>
        <v>#DIV/0!</v>
      </c>
      <c r="X89" s="69" t="e">
        <f t="shared" si="10"/>
        <v>#DIV/0!</v>
      </c>
      <c r="Y89" s="70" t="e">
        <f t="shared" si="11"/>
        <v>#DIV/0!</v>
      </c>
      <c r="Z89" s="29"/>
      <c r="AA89" s="44">
        <f t="shared" si="39"/>
        <v>11000</v>
      </c>
      <c r="AB89" s="68" t="e">
        <f t="shared" si="35"/>
        <v>#DIV/0!</v>
      </c>
      <c r="AC89" s="69" t="e">
        <f t="shared" si="12"/>
        <v>#DIV/0!</v>
      </c>
      <c r="AD89" s="69" t="e">
        <f t="shared" si="13"/>
        <v>#DIV/0!</v>
      </c>
      <c r="AE89" s="69" t="e">
        <f t="shared" si="14"/>
        <v>#DIV/0!</v>
      </c>
      <c r="AF89" s="69" t="e">
        <f t="shared" si="15"/>
        <v>#DIV/0!</v>
      </c>
      <c r="AG89" s="70" t="e">
        <f t="shared" si="16"/>
        <v>#DIV/0!</v>
      </c>
      <c r="AH89" s="29"/>
      <c r="AI89" s="44">
        <f t="shared" si="40"/>
        <v>11000</v>
      </c>
      <c r="AJ89" s="78" t="e">
        <f t="shared" si="17"/>
        <v>#DIV/0!</v>
      </c>
      <c r="AK89" s="79" t="e">
        <f t="shared" si="18"/>
        <v>#DIV/0!</v>
      </c>
      <c r="AL89" s="79" t="e">
        <f t="shared" si="19"/>
        <v>#DIV/0!</v>
      </c>
      <c r="AM89" s="79" t="e">
        <f t="shared" si="20"/>
        <v>#DIV/0!</v>
      </c>
      <c r="AN89" s="79" t="e">
        <f t="shared" si="21"/>
        <v>#DIV/0!</v>
      </c>
      <c r="AO89" s="80" t="e">
        <f t="shared" si="22"/>
        <v>#DIV/0!</v>
      </c>
      <c r="AP89" s="29"/>
      <c r="AQ89" s="44">
        <f t="shared" si="41"/>
        <v>11000</v>
      </c>
      <c r="AR89" s="78" t="e">
        <f t="shared" si="23"/>
        <v>#DIV/0!</v>
      </c>
      <c r="AS89" s="79" t="e">
        <f t="shared" si="24"/>
        <v>#DIV/0!</v>
      </c>
      <c r="AT89" s="79" t="e">
        <f t="shared" si="25"/>
        <v>#DIV/0!</v>
      </c>
      <c r="AU89" s="79" t="e">
        <f t="shared" si="26"/>
        <v>#DIV/0!</v>
      </c>
      <c r="AV89" s="79" t="e">
        <f t="shared" si="27"/>
        <v>#DIV/0!</v>
      </c>
      <c r="AW89" s="80" t="e">
        <f t="shared" si="28"/>
        <v>#DIV/0!</v>
      </c>
      <c r="AX89" s="29"/>
    </row>
    <row r="90" spans="2:50" s="8" customFormat="1" ht="14.25" x14ac:dyDescent="0.2">
      <c r="B90" s="29"/>
      <c r="C90" s="44">
        <f>C89+500</f>
        <v>11500</v>
      </c>
      <c r="D90" s="68">
        <f t="shared" si="29"/>
        <v>58.189655172413801</v>
      </c>
      <c r="E90" s="69">
        <f t="shared" si="30"/>
        <v>87.500000000000014</v>
      </c>
      <c r="F90" s="69">
        <f t="shared" si="31"/>
        <v>121.50000000000001</v>
      </c>
      <c r="G90" s="69">
        <f t="shared" si="32"/>
        <v>154.68750000000003</v>
      </c>
      <c r="H90" s="69" t="e">
        <f t="shared" si="33"/>
        <v>#DIV/0!</v>
      </c>
      <c r="I90" s="70" t="e">
        <f t="shared" si="34"/>
        <v>#DIV/0!</v>
      </c>
      <c r="J90" s="29"/>
      <c r="K90" s="44">
        <f>K89+500</f>
        <v>11500</v>
      </c>
      <c r="L90" s="68">
        <f t="shared" si="0"/>
        <v>60.344827586206897</v>
      </c>
      <c r="M90" s="69">
        <f t="shared" si="1"/>
        <v>90.740740740740733</v>
      </c>
      <c r="N90" s="69">
        <f t="shared" si="2"/>
        <v>118.99999999999999</v>
      </c>
      <c r="O90" s="69">
        <f t="shared" si="3"/>
        <v>152.17391304347825</v>
      </c>
      <c r="P90" s="69" t="e">
        <f t="shared" si="4"/>
        <v>#DIV/0!</v>
      </c>
      <c r="Q90" s="70" t="e">
        <f t="shared" si="5"/>
        <v>#DIV/0!</v>
      </c>
      <c r="R90" s="29"/>
      <c r="S90" s="44">
        <f>S89+500</f>
        <v>11500</v>
      </c>
      <c r="T90" s="68" t="e">
        <f t="shared" si="6"/>
        <v>#DIV/0!</v>
      </c>
      <c r="U90" s="69" t="e">
        <f t="shared" si="7"/>
        <v>#DIV/0!</v>
      </c>
      <c r="V90" s="69" t="e">
        <f t="shared" si="8"/>
        <v>#DIV/0!</v>
      </c>
      <c r="W90" s="69" t="e">
        <f t="shared" si="9"/>
        <v>#DIV/0!</v>
      </c>
      <c r="X90" s="69" t="e">
        <f t="shared" si="10"/>
        <v>#DIV/0!</v>
      </c>
      <c r="Y90" s="70" t="e">
        <f t="shared" si="11"/>
        <v>#DIV/0!</v>
      </c>
      <c r="Z90" s="29"/>
      <c r="AA90" s="44">
        <f>AA89+500</f>
        <v>11500</v>
      </c>
      <c r="AB90" s="68" t="e">
        <f t="shared" si="35"/>
        <v>#DIV/0!</v>
      </c>
      <c r="AC90" s="69" t="e">
        <f t="shared" si="12"/>
        <v>#DIV/0!</v>
      </c>
      <c r="AD90" s="69" t="e">
        <f t="shared" si="13"/>
        <v>#DIV/0!</v>
      </c>
      <c r="AE90" s="69" t="e">
        <f t="shared" si="14"/>
        <v>#DIV/0!</v>
      </c>
      <c r="AF90" s="69" t="e">
        <f t="shared" si="15"/>
        <v>#DIV/0!</v>
      </c>
      <c r="AG90" s="70" t="e">
        <f t="shared" si="16"/>
        <v>#DIV/0!</v>
      </c>
      <c r="AH90" s="29"/>
      <c r="AI90" s="44">
        <f>AI89+500</f>
        <v>11500</v>
      </c>
      <c r="AJ90" s="78" t="e">
        <f t="shared" si="17"/>
        <v>#DIV/0!</v>
      </c>
      <c r="AK90" s="79" t="e">
        <f t="shared" si="18"/>
        <v>#DIV/0!</v>
      </c>
      <c r="AL90" s="79" t="e">
        <f t="shared" si="19"/>
        <v>#DIV/0!</v>
      </c>
      <c r="AM90" s="79" t="e">
        <f t="shared" si="20"/>
        <v>#DIV/0!</v>
      </c>
      <c r="AN90" s="79" t="e">
        <f t="shared" si="21"/>
        <v>#DIV/0!</v>
      </c>
      <c r="AO90" s="80" t="e">
        <f t="shared" si="22"/>
        <v>#DIV/0!</v>
      </c>
      <c r="AP90" s="29"/>
      <c r="AQ90" s="44">
        <f>AQ89+500</f>
        <v>11500</v>
      </c>
      <c r="AR90" s="78" t="e">
        <f t="shared" si="23"/>
        <v>#DIV/0!</v>
      </c>
      <c r="AS90" s="79" t="e">
        <f t="shared" si="24"/>
        <v>#DIV/0!</v>
      </c>
      <c r="AT90" s="79" t="e">
        <f t="shared" si="25"/>
        <v>#DIV/0!</v>
      </c>
      <c r="AU90" s="79" t="e">
        <f t="shared" si="26"/>
        <v>#DIV/0!</v>
      </c>
      <c r="AV90" s="79" t="e">
        <f t="shared" si="27"/>
        <v>#DIV/0!</v>
      </c>
      <c r="AW90" s="80" t="e">
        <f t="shared" si="28"/>
        <v>#DIV/0!</v>
      </c>
      <c r="AX90" s="29"/>
    </row>
    <row r="91" spans="2:50" s="8" customFormat="1" thickBot="1" x14ac:dyDescent="0.25">
      <c r="B91" s="29"/>
      <c r="C91" s="71">
        <f t="shared" si="36"/>
        <v>12000</v>
      </c>
      <c r="D91" s="72">
        <f t="shared" si="29"/>
        <v>60.719640179910051</v>
      </c>
      <c r="E91" s="73">
        <f t="shared" si="30"/>
        <v>91.304347826086982</v>
      </c>
      <c r="F91" s="73">
        <f t="shared" si="31"/>
        <v>126.78260869565219</v>
      </c>
      <c r="G91" s="73">
        <f t="shared" si="32"/>
        <v>161.4130434782609</v>
      </c>
      <c r="H91" s="73" t="e">
        <f t="shared" si="33"/>
        <v>#DIV/0!</v>
      </c>
      <c r="I91" s="74" t="e">
        <f t="shared" si="34"/>
        <v>#DIV/0!</v>
      </c>
      <c r="J91" s="29"/>
      <c r="K91" s="71">
        <f t="shared" si="37"/>
        <v>12000</v>
      </c>
      <c r="L91" s="72">
        <f t="shared" si="0"/>
        <v>62.968515742128936</v>
      </c>
      <c r="M91" s="73">
        <f t="shared" si="1"/>
        <v>94.685990338164245</v>
      </c>
      <c r="N91" s="73">
        <f t="shared" si="2"/>
        <v>124.17391304347825</v>
      </c>
      <c r="O91" s="73">
        <f t="shared" si="3"/>
        <v>158.79017013232513</v>
      </c>
      <c r="P91" s="73" t="e">
        <f t="shared" si="4"/>
        <v>#DIV/0!</v>
      </c>
      <c r="Q91" s="74" t="e">
        <f t="shared" si="5"/>
        <v>#DIV/0!</v>
      </c>
      <c r="R91" s="29"/>
      <c r="S91" s="71">
        <f t="shared" si="38"/>
        <v>12000</v>
      </c>
      <c r="T91" s="72" t="e">
        <f t="shared" si="6"/>
        <v>#DIV/0!</v>
      </c>
      <c r="U91" s="73" t="e">
        <f t="shared" si="7"/>
        <v>#DIV/0!</v>
      </c>
      <c r="V91" s="73" t="e">
        <f t="shared" si="8"/>
        <v>#DIV/0!</v>
      </c>
      <c r="W91" s="73" t="e">
        <f t="shared" si="9"/>
        <v>#DIV/0!</v>
      </c>
      <c r="X91" s="73" t="e">
        <f t="shared" si="10"/>
        <v>#DIV/0!</v>
      </c>
      <c r="Y91" s="74" t="e">
        <f t="shared" si="11"/>
        <v>#DIV/0!</v>
      </c>
      <c r="Z91" s="29"/>
      <c r="AA91" s="71">
        <f t="shared" si="39"/>
        <v>12000</v>
      </c>
      <c r="AB91" s="72" t="e">
        <f t="shared" si="35"/>
        <v>#DIV/0!</v>
      </c>
      <c r="AC91" s="73" t="e">
        <f t="shared" si="12"/>
        <v>#DIV/0!</v>
      </c>
      <c r="AD91" s="73" t="e">
        <f t="shared" si="13"/>
        <v>#DIV/0!</v>
      </c>
      <c r="AE91" s="73" t="e">
        <f t="shared" si="14"/>
        <v>#DIV/0!</v>
      </c>
      <c r="AF91" s="73" t="e">
        <f t="shared" si="15"/>
        <v>#DIV/0!</v>
      </c>
      <c r="AG91" s="74" t="e">
        <f t="shared" si="16"/>
        <v>#DIV/0!</v>
      </c>
      <c r="AH91" s="29"/>
      <c r="AI91" s="71">
        <f t="shared" si="40"/>
        <v>12000</v>
      </c>
      <c r="AJ91" s="81" t="e">
        <f t="shared" si="17"/>
        <v>#DIV/0!</v>
      </c>
      <c r="AK91" s="82" t="e">
        <f t="shared" si="18"/>
        <v>#DIV/0!</v>
      </c>
      <c r="AL91" s="82" t="e">
        <f t="shared" si="19"/>
        <v>#DIV/0!</v>
      </c>
      <c r="AM91" s="82" t="e">
        <f t="shared" si="20"/>
        <v>#DIV/0!</v>
      </c>
      <c r="AN91" s="82" t="e">
        <f t="shared" si="21"/>
        <v>#DIV/0!</v>
      </c>
      <c r="AO91" s="83" t="e">
        <f t="shared" si="22"/>
        <v>#DIV/0!</v>
      </c>
      <c r="AP91" s="29"/>
      <c r="AQ91" s="71">
        <f t="shared" si="41"/>
        <v>12000</v>
      </c>
      <c r="AR91" s="81" t="e">
        <f t="shared" si="23"/>
        <v>#DIV/0!</v>
      </c>
      <c r="AS91" s="82" t="e">
        <f t="shared" si="24"/>
        <v>#DIV/0!</v>
      </c>
      <c r="AT91" s="82" t="e">
        <f t="shared" si="25"/>
        <v>#DIV/0!</v>
      </c>
      <c r="AU91" s="82" t="e">
        <f t="shared" si="26"/>
        <v>#DIV/0!</v>
      </c>
      <c r="AV91" s="82" t="e">
        <f t="shared" si="27"/>
        <v>#DIV/0!</v>
      </c>
      <c r="AW91" s="83" t="e">
        <f t="shared" si="28"/>
        <v>#DIV/0!</v>
      </c>
      <c r="AX91" s="29"/>
    </row>
  </sheetData>
  <mergeCells count="27">
    <mergeCell ref="AI43:AO43"/>
    <mergeCell ref="AI55:AO55"/>
    <mergeCell ref="AJ66:AO66"/>
    <mergeCell ref="AQ41:AW42"/>
    <mergeCell ref="AQ43:AW43"/>
    <mergeCell ref="AQ55:AW55"/>
    <mergeCell ref="AR66:AW66"/>
    <mergeCell ref="S43:Y43"/>
    <mergeCell ref="T66:Y66"/>
    <mergeCell ref="AA43:AG43"/>
    <mergeCell ref="AB66:AG66"/>
    <mergeCell ref="C43:I43"/>
    <mergeCell ref="D66:I66"/>
    <mergeCell ref="K43:Q43"/>
    <mergeCell ref="L66:Q66"/>
    <mergeCell ref="C55:I55"/>
    <mergeCell ref="K55:Q55"/>
    <mergeCell ref="S55:Y55"/>
    <mergeCell ref="AA55:AG55"/>
    <mergeCell ref="S2:AW4"/>
    <mergeCell ref="B2:R4"/>
    <mergeCell ref="C41:I42"/>
    <mergeCell ref="K41:Q42"/>
    <mergeCell ref="S41:Y42"/>
    <mergeCell ref="AA41:AG42"/>
    <mergeCell ref="C5:L5"/>
    <mergeCell ref="AI41:AO4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"/>
  <sheetViews>
    <sheetView zoomScale="85" zoomScaleNormal="85" workbookViewId="0">
      <selection activeCell="K33" sqref="K33"/>
    </sheetView>
  </sheetViews>
  <sheetFormatPr baseColWidth="10" defaultRowHeight="14.25" x14ac:dyDescent="0.2"/>
  <cols>
    <col min="1" max="1" width="4.140625" style="9" customWidth="1"/>
    <col min="2" max="3" width="11.42578125" style="8"/>
    <col min="4" max="4" width="16" style="8" customWidth="1"/>
    <col min="5" max="12" width="11.42578125" style="9"/>
    <col min="13" max="19" width="11.42578125" style="10"/>
    <col min="20" max="16384" width="11.42578125" style="9"/>
  </cols>
  <sheetData>
    <row r="1" spans="2:19" s="8" customFormat="1" ht="27.75" x14ac:dyDescent="0.4">
      <c r="B1" s="25" t="s">
        <v>138</v>
      </c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  <c r="S1" s="10"/>
    </row>
    <row r="2" spans="2:19" s="8" customFormat="1" x14ac:dyDescent="0.2">
      <c r="B2" s="22" t="s">
        <v>45</v>
      </c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</row>
    <row r="3" spans="2:19" s="8" customFormat="1" x14ac:dyDescent="0.2">
      <c r="B3" s="23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</row>
    <row r="4" spans="2:19" s="8" customFormat="1" ht="15" x14ac:dyDescent="0.25">
      <c r="B4" s="24" t="s">
        <v>46</v>
      </c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</row>
    <row r="5" spans="2:19" s="8" customFormat="1" x14ac:dyDescent="0.2">
      <c r="B5" s="23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</row>
    <row r="6" spans="2:19" s="8" customFormat="1" x14ac:dyDescent="0.2">
      <c r="B6" s="23" t="s">
        <v>47</v>
      </c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</row>
    <row r="7" spans="2:19" s="8" customFormat="1" x14ac:dyDescent="0.2">
      <c r="B7" s="23" t="s">
        <v>48</v>
      </c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</row>
    <row r="8" spans="2:19" s="8" customFormat="1" x14ac:dyDescent="0.2">
      <c r="B8" s="23" t="s">
        <v>49</v>
      </c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</row>
    <row r="9" spans="2:19" s="8" customFormat="1" x14ac:dyDescent="0.2">
      <c r="B9" s="23" t="s">
        <v>50</v>
      </c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</row>
    <row r="10" spans="2:19" s="8" customFormat="1" x14ac:dyDescent="0.2">
      <c r="B10" s="23" t="s">
        <v>51</v>
      </c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</row>
    <row r="11" spans="2:19" s="8" customFormat="1" x14ac:dyDescent="0.2">
      <c r="B11" s="23" t="s">
        <v>52</v>
      </c>
      <c r="E11" s="9"/>
      <c r="F11" s="9"/>
      <c r="G11" s="9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</row>
    <row r="12" spans="2:19" s="8" customFormat="1" x14ac:dyDescent="0.2">
      <c r="B12" s="23" t="s">
        <v>53</v>
      </c>
      <c r="E12" s="9"/>
      <c r="F12" s="9"/>
      <c r="G12" s="9"/>
      <c r="H12" s="9"/>
      <c r="I12" s="9"/>
      <c r="J12" s="9"/>
      <c r="K12" s="9"/>
      <c r="L12" s="9"/>
      <c r="M12" s="10"/>
      <c r="N12" s="10"/>
      <c r="O12" s="10"/>
      <c r="P12" s="10"/>
      <c r="Q12" s="10"/>
      <c r="R12" s="10"/>
      <c r="S12" s="10"/>
    </row>
    <row r="13" spans="2:19" s="8" customFormat="1" x14ac:dyDescent="0.2">
      <c r="B13" s="23" t="s">
        <v>54</v>
      </c>
      <c r="E13" s="9"/>
      <c r="F13" s="9"/>
      <c r="G13" s="9"/>
      <c r="H13" s="9"/>
      <c r="I13" s="9"/>
      <c r="J13" s="9"/>
      <c r="K13" s="9"/>
      <c r="L13" s="9"/>
      <c r="M13" s="10"/>
      <c r="N13" s="10"/>
      <c r="O13" s="10"/>
      <c r="P13" s="10"/>
      <c r="Q13" s="10"/>
      <c r="R13" s="10"/>
      <c r="S13" s="10"/>
    </row>
    <row r="14" spans="2:19" s="8" customFormat="1" x14ac:dyDescent="0.2">
      <c r="B14" s="23" t="s">
        <v>55</v>
      </c>
      <c r="E14" s="9"/>
      <c r="F14" s="9"/>
      <c r="G14" s="9"/>
      <c r="H14" s="9"/>
      <c r="I14" s="9"/>
      <c r="J14" s="9"/>
      <c r="K14" s="9"/>
      <c r="L14" s="9"/>
      <c r="M14" s="10"/>
      <c r="N14" s="10"/>
      <c r="O14" s="10"/>
      <c r="P14" s="10"/>
      <c r="Q14" s="10"/>
      <c r="R14" s="10"/>
      <c r="S14" s="10"/>
    </row>
    <row r="15" spans="2:19" s="8" customFormat="1" x14ac:dyDescent="0.2">
      <c r="B15" s="23" t="s">
        <v>56</v>
      </c>
      <c r="E15" s="9"/>
      <c r="F15" s="9"/>
      <c r="G15" s="9"/>
      <c r="H15" s="9"/>
      <c r="I15" s="9"/>
      <c r="J15" s="9"/>
      <c r="K15" s="9"/>
      <c r="L15" s="9"/>
      <c r="M15" s="10"/>
      <c r="N15" s="10"/>
      <c r="O15" s="10"/>
      <c r="P15" s="10"/>
      <c r="Q15" s="10"/>
      <c r="R15" s="10"/>
      <c r="S15" s="10"/>
    </row>
    <row r="16" spans="2:19" s="8" customFormat="1" x14ac:dyDescent="0.2">
      <c r="B16" s="23" t="s">
        <v>57</v>
      </c>
      <c r="E16" s="9"/>
      <c r="F16" s="9"/>
      <c r="G16" s="9"/>
      <c r="H16" s="9"/>
      <c r="I16" s="9"/>
      <c r="J16" s="9"/>
      <c r="K16" s="9"/>
      <c r="L16" s="9"/>
      <c r="M16" s="10"/>
      <c r="N16" s="10"/>
      <c r="O16" s="10"/>
      <c r="P16" s="10"/>
      <c r="Q16" s="10"/>
      <c r="R16" s="10"/>
      <c r="S16" s="10"/>
    </row>
    <row r="17" spans="2:19" s="8" customFormat="1" x14ac:dyDescent="0.2">
      <c r="B17" s="23" t="s">
        <v>58</v>
      </c>
      <c r="E17" s="9"/>
      <c r="F17" s="9"/>
      <c r="G17" s="9"/>
      <c r="H17" s="9"/>
      <c r="I17" s="9"/>
      <c r="J17" s="9"/>
      <c r="K17" s="9"/>
      <c r="L17" s="9"/>
      <c r="M17" s="10"/>
      <c r="N17" s="10"/>
      <c r="O17" s="10"/>
      <c r="P17" s="10"/>
      <c r="Q17" s="10"/>
      <c r="R17" s="10"/>
      <c r="S17" s="10"/>
    </row>
    <row r="18" spans="2:19" s="8" customFormat="1" x14ac:dyDescent="0.2">
      <c r="B18" s="23" t="s">
        <v>59</v>
      </c>
      <c r="E18" s="9"/>
      <c r="F18" s="9"/>
      <c r="G18" s="9"/>
      <c r="H18" s="9"/>
      <c r="I18" s="9"/>
      <c r="J18" s="9"/>
      <c r="K18" s="9"/>
      <c r="L18" s="9"/>
      <c r="M18" s="10"/>
      <c r="N18" s="10"/>
      <c r="O18" s="10"/>
      <c r="P18" s="10"/>
      <c r="Q18" s="10"/>
      <c r="R18" s="10"/>
      <c r="S18" s="10"/>
    </row>
    <row r="19" spans="2:19" s="8" customFormat="1" x14ac:dyDescent="0.2">
      <c r="B19" s="23" t="s">
        <v>60</v>
      </c>
      <c r="E19" s="9"/>
      <c r="F19" s="9"/>
      <c r="G19" s="9"/>
      <c r="H19" s="9"/>
      <c r="I19" s="9"/>
      <c r="J19" s="9"/>
      <c r="K19" s="9"/>
      <c r="L19" s="9"/>
      <c r="M19" s="10"/>
      <c r="N19" s="10"/>
      <c r="O19" s="10"/>
      <c r="P19" s="10"/>
      <c r="Q19" s="10"/>
      <c r="R19" s="10"/>
      <c r="S19" s="10"/>
    </row>
    <row r="20" spans="2:19" s="8" customFormat="1" x14ac:dyDescent="0.2">
      <c r="B20" s="23" t="s">
        <v>61</v>
      </c>
      <c r="E20" s="9"/>
      <c r="F20" s="9"/>
      <c r="G20" s="9"/>
      <c r="H20" s="9"/>
      <c r="I20" s="9"/>
      <c r="J20" s="9"/>
      <c r="K20" s="9"/>
      <c r="L20" s="9"/>
      <c r="M20" s="10"/>
      <c r="N20" s="10"/>
      <c r="O20" s="10"/>
      <c r="P20" s="10"/>
      <c r="Q20" s="10"/>
      <c r="R20" s="10"/>
      <c r="S20" s="10"/>
    </row>
    <row r="21" spans="2:19" s="8" customFormat="1" x14ac:dyDescent="0.2">
      <c r="B21" s="23" t="s">
        <v>62</v>
      </c>
      <c r="E21" s="9"/>
      <c r="F21" s="9"/>
      <c r="G21" s="9"/>
      <c r="H21" s="9"/>
      <c r="I21" s="9"/>
      <c r="J21" s="9"/>
      <c r="K21" s="9"/>
      <c r="L21" s="9"/>
      <c r="M21" s="10"/>
      <c r="N21" s="10"/>
      <c r="O21" s="10"/>
      <c r="P21" s="10"/>
      <c r="Q21" s="10"/>
      <c r="R21" s="10"/>
      <c r="S21" s="10"/>
    </row>
    <row r="22" spans="2:19" s="8" customFormat="1" x14ac:dyDescent="0.2">
      <c r="B22" s="23"/>
      <c r="E22" s="9"/>
      <c r="F22" s="9"/>
      <c r="G22" s="9"/>
      <c r="H22" s="9"/>
      <c r="I22" s="9"/>
      <c r="J22" s="9"/>
      <c r="K22" s="9"/>
      <c r="L22" s="9"/>
      <c r="M22" s="10"/>
      <c r="N22" s="10"/>
      <c r="O22" s="10"/>
      <c r="P22" s="10"/>
      <c r="Q22" s="10"/>
      <c r="R22" s="10"/>
      <c r="S22" s="10"/>
    </row>
    <row r="23" spans="2:19" s="8" customFormat="1" x14ac:dyDescent="0.2">
      <c r="B23" s="23" t="s">
        <v>63</v>
      </c>
      <c r="E23" s="9"/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  <c r="Q23" s="10"/>
      <c r="R23" s="10"/>
      <c r="S23" s="10"/>
    </row>
    <row r="24" spans="2:19" s="8" customFormat="1" x14ac:dyDescent="0.2">
      <c r="B24" s="23"/>
      <c r="E24" s="9"/>
      <c r="F24" s="9"/>
      <c r="G24" s="9"/>
      <c r="H24" s="9"/>
      <c r="I24" s="9"/>
      <c r="J24" s="9"/>
      <c r="K24" s="9"/>
      <c r="L24" s="9"/>
      <c r="M24" s="10"/>
      <c r="N24" s="10"/>
      <c r="O24" s="10"/>
      <c r="P24" s="10"/>
      <c r="Q24" s="10"/>
      <c r="R24" s="10"/>
      <c r="S24" s="10"/>
    </row>
    <row r="25" spans="2:19" s="8" customFormat="1" x14ac:dyDescent="0.2">
      <c r="B25" s="23" t="s">
        <v>64</v>
      </c>
      <c r="E25" s="9"/>
      <c r="F25" s="9"/>
      <c r="G25" s="9"/>
      <c r="H25" s="9"/>
      <c r="I25" s="9"/>
      <c r="J25" s="9"/>
      <c r="K25" s="9"/>
      <c r="L25" s="9"/>
      <c r="M25" s="10"/>
      <c r="N25" s="10"/>
      <c r="O25" s="10"/>
      <c r="P25" s="10"/>
      <c r="Q25" s="10"/>
      <c r="R25" s="10"/>
      <c r="S25" s="10"/>
    </row>
    <row r="26" spans="2:19" s="8" customFormat="1" x14ac:dyDescent="0.2">
      <c r="B26" s="23" t="s">
        <v>65</v>
      </c>
      <c r="E26" s="9"/>
      <c r="F26" s="9"/>
      <c r="G26" s="9"/>
      <c r="H26" s="9"/>
      <c r="I26" s="9"/>
      <c r="J26" s="9"/>
      <c r="K26" s="9"/>
      <c r="L26" s="9"/>
      <c r="M26" s="10"/>
      <c r="N26" s="10"/>
      <c r="O26" s="10"/>
      <c r="P26" s="10"/>
      <c r="Q26" s="10"/>
      <c r="R26" s="10"/>
      <c r="S26" s="10"/>
    </row>
    <row r="27" spans="2:19" s="8" customFormat="1" x14ac:dyDescent="0.2">
      <c r="B27" s="23"/>
      <c r="E27" s="9"/>
      <c r="F27" s="9"/>
      <c r="G27" s="9"/>
      <c r="H27" s="9"/>
      <c r="I27" s="9"/>
      <c r="J27" s="9"/>
      <c r="K27" s="9"/>
      <c r="L27" s="9"/>
      <c r="M27" s="10"/>
      <c r="N27" s="10"/>
      <c r="O27" s="10"/>
      <c r="P27" s="10"/>
      <c r="Q27" s="10"/>
      <c r="R27" s="10"/>
      <c r="S27" s="10"/>
    </row>
    <row r="28" spans="2:19" s="8" customFormat="1" x14ac:dyDescent="0.2">
      <c r="B28" s="23" t="s">
        <v>66</v>
      </c>
      <c r="E28" s="9"/>
      <c r="F28" s="9"/>
      <c r="G28" s="9"/>
      <c r="H28" s="9"/>
      <c r="I28" s="9"/>
      <c r="J28" s="9"/>
      <c r="K28" s="9"/>
      <c r="L28" s="9"/>
      <c r="M28" s="10"/>
      <c r="N28" s="10"/>
      <c r="O28" s="10"/>
      <c r="P28" s="10"/>
      <c r="Q28" s="10"/>
      <c r="R28" s="10"/>
      <c r="S28" s="10"/>
    </row>
    <row r="29" spans="2:19" s="8" customFormat="1" x14ac:dyDescent="0.2">
      <c r="B29" s="23" t="s">
        <v>67</v>
      </c>
      <c r="E29" s="9"/>
      <c r="F29" s="9"/>
      <c r="G29" s="9"/>
      <c r="H29" s="9"/>
      <c r="I29" s="9"/>
      <c r="J29" s="9"/>
      <c r="K29" s="9"/>
      <c r="L29" s="9"/>
      <c r="M29" s="10"/>
      <c r="N29" s="10"/>
      <c r="O29" s="10"/>
      <c r="P29" s="10"/>
      <c r="Q29" s="10"/>
      <c r="R29" s="10"/>
      <c r="S29" s="10"/>
    </row>
    <row r="30" spans="2:19" s="8" customFormat="1" x14ac:dyDescent="0.2">
      <c r="B30" s="23" t="s">
        <v>68</v>
      </c>
      <c r="E30" s="9"/>
      <c r="F30" s="9"/>
      <c r="G30" s="9"/>
      <c r="H30" s="9"/>
      <c r="I30" s="9"/>
      <c r="J30" s="9"/>
      <c r="K30" s="9"/>
      <c r="L30" s="9"/>
      <c r="M30" s="10"/>
      <c r="N30" s="10"/>
      <c r="O30" s="10"/>
      <c r="P30" s="10"/>
      <c r="Q30" s="10"/>
      <c r="R30" s="10"/>
      <c r="S30" s="10"/>
    </row>
    <row r="31" spans="2:19" s="8" customFormat="1" x14ac:dyDescent="0.2">
      <c r="B31" s="23" t="s">
        <v>69</v>
      </c>
      <c r="E31" s="9"/>
      <c r="F31" s="9"/>
      <c r="G31" s="9"/>
      <c r="H31" s="9"/>
      <c r="I31" s="9"/>
      <c r="J31" s="9"/>
      <c r="K31" s="9"/>
      <c r="L31" s="9"/>
      <c r="M31" s="10"/>
      <c r="N31" s="10"/>
      <c r="O31" s="10"/>
      <c r="P31" s="10"/>
      <c r="Q31" s="10"/>
      <c r="R31" s="10"/>
      <c r="S31" s="10"/>
    </row>
    <row r="32" spans="2:19" s="8" customFormat="1" x14ac:dyDescent="0.2">
      <c r="B32" s="23" t="s">
        <v>70</v>
      </c>
      <c r="E32" s="9"/>
      <c r="F32" s="9"/>
      <c r="G32" s="9"/>
      <c r="H32" s="9"/>
      <c r="I32" s="9"/>
      <c r="J32" s="9"/>
      <c r="K32" s="9"/>
      <c r="L32" s="9"/>
      <c r="M32" s="10"/>
      <c r="N32" s="10"/>
      <c r="O32" s="10"/>
      <c r="P32" s="10"/>
      <c r="Q32" s="10"/>
      <c r="R32" s="10"/>
      <c r="S32" s="10"/>
    </row>
    <row r="33" spans="2:19" s="8" customFormat="1" x14ac:dyDescent="0.2">
      <c r="B33" s="23" t="s">
        <v>71</v>
      </c>
      <c r="E33" s="9"/>
      <c r="F33" s="9"/>
      <c r="G33" s="9"/>
      <c r="H33" s="9"/>
      <c r="I33" s="9"/>
      <c r="J33" s="9"/>
      <c r="K33" s="9"/>
      <c r="L33" s="9"/>
      <c r="M33" s="10"/>
      <c r="N33" s="10"/>
      <c r="O33" s="10"/>
      <c r="P33" s="10"/>
      <c r="Q33" s="10"/>
      <c r="R33" s="10"/>
      <c r="S33" s="10"/>
    </row>
    <row r="34" spans="2:19" s="8" customFormat="1" x14ac:dyDescent="0.2">
      <c r="B34" s="23" t="s">
        <v>72</v>
      </c>
      <c r="E34" s="9"/>
      <c r="F34" s="9"/>
      <c r="G34" s="9"/>
      <c r="H34" s="9"/>
      <c r="I34" s="9"/>
      <c r="J34" s="9"/>
      <c r="K34" s="9"/>
      <c r="L34" s="9"/>
      <c r="M34" s="10"/>
      <c r="N34" s="10"/>
      <c r="O34" s="10"/>
      <c r="P34" s="10"/>
      <c r="Q34" s="10"/>
      <c r="R34" s="10"/>
      <c r="S34" s="10"/>
    </row>
    <row r="35" spans="2:19" s="8" customFormat="1" x14ac:dyDescent="0.2">
      <c r="B35" s="23" t="s">
        <v>73</v>
      </c>
      <c r="E35" s="9"/>
      <c r="F35" s="9"/>
      <c r="G35" s="9"/>
      <c r="H35" s="9"/>
      <c r="I35" s="9"/>
      <c r="J35" s="9"/>
      <c r="K35" s="9"/>
      <c r="L35" s="9"/>
      <c r="M35" s="10"/>
      <c r="N35" s="10"/>
      <c r="O35" s="10"/>
      <c r="P35" s="10"/>
      <c r="Q35" s="10"/>
      <c r="R35" s="10"/>
      <c r="S35" s="10"/>
    </row>
    <row r="36" spans="2:19" s="8" customFormat="1" x14ac:dyDescent="0.2">
      <c r="B36" s="23" t="s">
        <v>74</v>
      </c>
      <c r="E36" s="9"/>
      <c r="F36" s="9"/>
      <c r="G36" s="9"/>
      <c r="H36" s="9"/>
      <c r="I36" s="9"/>
      <c r="J36" s="9"/>
      <c r="K36" s="9"/>
      <c r="L36" s="9"/>
      <c r="M36" s="10"/>
      <c r="N36" s="10"/>
      <c r="O36" s="10"/>
      <c r="P36" s="10"/>
      <c r="Q36" s="10"/>
      <c r="R36" s="10"/>
      <c r="S36" s="10"/>
    </row>
    <row r="37" spans="2:19" s="8" customFormat="1" x14ac:dyDescent="0.2">
      <c r="B37" s="23" t="s">
        <v>75</v>
      </c>
      <c r="E37" s="9"/>
      <c r="F37" s="9"/>
      <c r="G37" s="9"/>
      <c r="H37" s="9"/>
      <c r="I37" s="9"/>
      <c r="J37" s="9"/>
      <c r="K37" s="9"/>
      <c r="L37" s="9"/>
      <c r="M37" s="10"/>
      <c r="N37" s="10"/>
      <c r="O37" s="10"/>
      <c r="P37" s="10"/>
      <c r="Q37" s="10"/>
      <c r="R37" s="10"/>
      <c r="S37" s="10"/>
    </row>
    <row r="38" spans="2:19" s="8" customFormat="1" x14ac:dyDescent="0.2">
      <c r="B38" s="23" t="s">
        <v>76</v>
      </c>
      <c r="E38" s="9"/>
      <c r="F38" s="9"/>
      <c r="G38" s="9"/>
      <c r="H38" s="9"/>
      <c r="I38" s="9"/>
      <c r="J38" s="9"/>
      <c r="K38" s="9"/>
      <c r="L38" s="9"/>
      <c r="M38" s="10"/>
      <c r="N38" s="10"/>
      <c r="O38" s="10"/>
      <c r="P38" s="10"/>
      <c r="Q38" s="10"/>
      <c r="R38" s="10"/>
      <c r="S38" s="10"/>
    </row>
    <row r="39" spans="2:19" s="8" customFormat="1" x14ac:dyDescent="0.2">
      <c r="B39" s="23" t="s">
        <v>77</v>
      </c>
      <c r="E39" s="9"/>
      <c r="F39" s="9"/>
      <c r="G39" s="9"/>
      <c r="H39" s="9"/>
      <c r="I39" s="9"/>
      <c r="J39" s="9"/>
      <c r="K39" s="9"/>
      <c r="L39" s="9"/>
      <c r="M39" s="10"/>
      <c r="N39" s="10"/>
      <c r="O39" s="10"/>
      <c r="P39" s="10"/>
      <c r="Q39" s="10"/>
      <c r="R39" s="10"/>
      <c r="S39" s="10"/>
    </row>
    <row r="40" spans="2:19" s="8" customFormat="1" x14ac:dyDescent="0.2">
      <c r="B40" s="23" t="s">
        <v>78</v>
      </c>
      <c r="E40" s="9"/>
      <c r="F40" s="9"/>
      <c r="G40" s="9"/>
      <c r="H40" s="9"/>
      <c r="I40" s="9"/>
      <c r="J40" s="9"/>
      <c r="K40" s="9"/>
      <c r="L40" s="9"/>
      <c r="M40" s="10"/>
      <c r="N40" s="10"/>
      <c r="O40" s="10"/>
      <c r="P40" s="10"/>
      <c r="Q40" s="10"/>
      <c r="R40" s="10"/>
      <c r="S40" s="10"/>
    </row>
    <row r="41" spans="2:19" s="8" customFormat="1" x14ac:dyDescent="0.2">
      <c r="B41" s="23" t="s">
        <v>79</v>
      </c>
      <c r="E41" s="9"/>
      <c r="F41" s="9"/>
      <c r="G41" s="9"/>
      <c r="H41" s="9"/>
      <c r="I41" s="9"/>
      <c r="J41" s="9"/>
      <c r="K41" s="9"/>
      <c r="L41" s="9"/>
      <c r="M41" s="10"/>
      <c r="N41" s="10"/>
      <c r="O41" s="10"/>
      <c r="P41" s="10"/>
      <c r="Q41" s="10"/>
      <c r="R41" s="10"/>
      <c r="S41" s="10"/>
    </row>
    <row r="42" spans="2:19" s="8" customFormat="1" x14ac:dyDescent="0.2">
      <c r="B42" s="23" t="s">
        <v>80</v>
      </c>
      <c r="E42" s="9"/>
      <c r="F42" s="9"/>
      <c r="G42" s="9"/>
      <c r="H42" s="9"/>
      <c r="I42" s="9"/>
      <c r="J42" s="9"/>
      <c r="K42" s="9"/>
      <c r="L42" s="9"/>
      <c r="M42" s="10"/>
      <c r="N42" s="10"/>
      <c r="O42" s="10"/>
      <c r="P42" s="10"/>
      <c r="Q42" s="10"/>
      <c r="R42" s="10"/>
      <c r="S42" s="10"/>
    </row>
    <row r="43" spans="2:19" s="8" customFormat="1" x14ac:dyDescent="0.2">
      <c r="B43" s="23" t="s">
        <v>81</v>
      </c>
      <c r="E43" s="9"/>
      <c r="F43" s="9"/>
      <c r="G43" s="9"/>
      <c r="H43" s="9"/>
      <c r="I43" s="9"/>
      <c r="J43" s="9"/>
      <c r="K43" s="9"/>
      <c r="L43" s="9"/>
      <c r="M43" s="10"/>
      <c r="N43" s="10"/>
      <c r="O43" s="10"/>
      <c r="P43" s="10"/>
      <c r="Q43" s="10"/>
      <c r="R43" s="10"/>
      <c r="S43" s="10"/>
    </row>
    <row r="44" spans="2:19" s="8" customFormat="1" x14ac:dyDescent="0.2">
      <c r="B44" s="23"/>
      <c r="E44" s="9"/>
      <c r="F44" s="9"/>
      <c r="G44" s="9"/>
      <c r="H44" s="9"/>
      <c r="I44" s="9"/>
      <c r="J44" s="9"/>
      <c r="K44" s="9"/>
      <c r="L44" s="9"/>
      <c r="M44" s="10"/>
      <c r="N44" s="10"/>
      <c r="O44" s="10"/>
      <c r="P44" s="10"/>
      <c r="Q44" s="10"/>
      <c r="R44" s="10"/>
      <c r="S44" s="10"/>
    </row>
    <row r="45" spans="2:19" s="8" customFormat="1" x14ac:dyDescent="0.2">
      <c r="B45" s="23"/>
      <c r="E45" s="9"/>
      <c r="F45" s="9"/>
      <c r="G45" s="9"/>
      <c r="H45" s="9"/>
      <c r="I45" s="9"/>
      <c r="J45" s="9"/>
      <c r="K45" s="9"/>
      <c r="L45" s="9"/>
      <c r="M45" s="10"/>
      <c r="N45" s="10"/>
      <c r="O45" s="10"/>
      <c r="P45" s="10"/>
      <c r="Q45" s="10"/>
      <c r="R45" s="10"/>
      <c r="S45" s="10"/>
    </row>
    <row r="46" spans="2:19" s="8" customFormat="1" x14ac:dyDescent="0.2">
      <c r="B46" s="23" t="s">
        <v>82</v>
      </c>
      <c r="E46" s="9"/>
      <c r="F46" s="9"/>
      <c r="G46" s="9"/>
      <c r="H46" s="9"/>
      <c r="I46" s="9"/>
      <c r="J46" s="9"/>
      <c r="K46" s="9"/>
      <c r="L46" s="9"/>
      <c r="M46" s="10"/>
      <c r="N46" s="10"/>
      <c r="O46" s="10"/>
      <c r="P46" s="10"/>
      <c r="Q46" s="10"/>
      <c r="R46" s="10"/>
      <c r="S46" s="10"/>
    </row>
    <row r="47" spans="2:19" s="8" customFormat="1" x14ac:dyDescent="0.2">
      <c r="B47" s="23" t="s">
        <v>83</v>
      </c>
      <c r="E47" s="9"/>
      <c r="F47" s="9"/>
      <c r="G47" s="9"/>
      <c r="H47" s="9"/>
      <c r="I47" s="9"/>
      <c r="J47" s="9"/>
      <c r="K47" s="9"/>
      <c r="L47" s="9"/>
      <c r="M47" s="10"/>
      <c r="N47" s="10"/>
      <c r="O47" s="10"/>
      <c r="P47" s="10"/>
      <c r="Q47" s="10"/>
      <c r="R47" s="10"/>
      <c r="S47" s="10"/>
    </row>
    <row r="48" spans="2:19" s="8" customFormat="1" x14ac:dyDescent="0.2">
      <c r="B48" s="23" t="s">
        <v>84</v>
      </c>
      <c r="E48" s="9"/>
      <c r="F48" s="9"/>
      <c r="G48" s="9"/>
      <c r="H48" s="9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</row>
    <row r="49" spans="2:19" s="8" customFormat="1" x14ac:dyDescent="0.2">
      <c r="B49" s="23"/>
      <c r="E49" s="9"/>
      <c r="F49" s="9"/>
      <c r="G49" s="9"/>
      <c r="H49" s="9"/>
      <c r="I49" s="9"/>
      <c r="J49" s="9"/>
      <c r="K49" s="9"/>
      <c r="L49" s="9"/>
      <c r="M49" s="10"/>
      <c r="N49" s="10"/>
      <c r="O49" s="10"/>
      <c r="P49" s="10"/>
      <c r="Q49" s="10"/>
      <c r="R49" s="10"/>
      <c r="S49" s="10"/>
    </row>
    <row r="50" spans="2:19" s="8" customFormat="1" x14ac:dyDescent="0.2">
      <c r="B50" s="23" t="s">
        <v>85</v>
      </c>
      <c r="E50" s="9"/>
      <c r="F50" s="9"/>
      <c r="G50" s="9"/>
      <c r="H50" s="9"/>
      <c r="I50" s="9"/>
      <c r="J50" s="9"/>
      <c r="K50" s="9"/>
      <c r="L50" s="9"/>
      <c r="M50" s="10"/>
      <c r="N50" s="10"/>
      <c r="O50" s="10"/>
      <c r="P50" s="10"/>
      <c r="Q50" s="10"/>
      <c r="R50" s="10"/>
      <c r="S50" s="10"/>
    </row>
    <row r="51" spans="2:19" s="8" customFormat="1" x14ac:dyDescent="0.2">
      <c r="B51" s="23" t="s">
        <v>86</v>
      </c>
      <c r="E51" s="9"/>
      <c r="F51" s="9"/>
      <c r="G51" s="9"/>
      <c r="H51" s="9"/>
      <c r="I51" s="9"/>
      <c r="J51" s="9"/>
      <c r="K51" s="9"/>
      <c r="L51" s="9"/>
      <c r="M51" s="10"/>
      <c r="N51" s="10"/>
      <c r="O51" s="10"/>
      <c r="P51" s="10"/>
      <c r="Q51" s="10"/>
      <c r="R51" s="10"/>
      <c r="S51" s="10"/>
    </row>
    <row r="52" spans="2:19" s="8" customFormat="1" x14ac:dyDescent="0.2">
      <c r="B52" s="23" t="s">
        <v>87</v>
      </c>
      <c r="E52" s="9"/>
      <c r="F52" s="9"/>
      <c r="G52" s="9"/>
      <c r="H52" s="9"/>
      <c r="I52" s="9"/>
      <c r="J52" s="9"/>
      <c r="K52" s="9"/>
      <c r="L52" s="9"/>
      <c r="M52" s="10"/>
      <c r="N52" s="10"/>
      <c r="O52" s="10"/>
      <c r="P52" s="10"/>
      <c r="Q52" s="10"/>
      <c r="R52" s="10"/>
      <c r="S52" s="10"/>
    </row>
    <row r="53" spans="2:19" s="8" customFormat="1" x14ac:dyDescent="0.2">
      <c r="B53" s="23" t="s">
        <v>88</v>
      </c>
      <c r="E53" s="9"/>
      <c r="F53" s="9"/>
      <c r="G53" s="9"/>
      <c r="H53" s="9"/>
      <c r="I53" s="9"/>
      <c r="J53" s="9"/>
      <c r="K53" s="9"/>
      <c r="L53" s="9"/>
      <c r="M53" s="10"/>
      <c r="N53" s="10"/>
      <c r="O53" s="10"/>
      <c r="P53" s="10"/>
      <c r="Q53" s="10"/>
      <c r="R53" s="10"/>
      <c r="S53" s="10"/>
    </row>
    <row r="54" spans="2:19" s="8" customFormat="1" x14ac:dyDescent="0.2">
      <c r="B54" s="23" t="s">
        <v>89</v>
      </c>
      <c r="E54" s="9"/>
      <c r="F54" s="9"/>
      <c r="G54" s="9"/>
      <c r="H54" s="9"/>
      <c r="I54" s="9"/>
      <c r="J54" s="9"/>
      <c r="K54" s="9"/>
      <c r="L54" s="9"/>
      <c r="M54" s="10"/>
      <c r="N54" s="10"/>
      <c r="O54" s="10"/>
      <c r="P54" s="10"/>
      <c r="Q54" s="10"/>
      <c r="R54" s="10"/>
      <c r="S54" s="10"/>
    </row>
    <row r="55" spans="2:19" s="8" customFormat="1" x14ac:dyDescent="0.2">
      <c r="B55" s="23"/>
      <c r="E55" s="9"/>
      <c r="F55" s="9"/>
      <c r="G55" s="9"/>
      <c r="H55" s="9"/>
      <c r="I55" s="9"/>
      <c r="J55" s="9"/>
      <c r="K55" s="9"/>
      <c r="L55" s="9"/>
      <c r="M55" s="10"/>
      <c r="N55" s="10"/>
      <c r="O55" s="10"/>
      <c r="P55" s="10"/>
      <c r="Q55" s="10"/>
      <c r="R55" s="10"/>
      <c r="S55" s="10"/>
    </row>
    <row r="56" spans="2:19" s="8" customFormat="1" x14ac:dyDescent="0.2">
      <c r="B56" s="23" t="s">
        <v>90</v>
      </c>
      <c r="E56" s="9"/>
      <c r="F56" s="9"/>
      <c r="G56" s="9"/>
      <c r="H56" s="9"/>
      <c r="I56" s="9"/>
      <c r="J56" s="9"/>
      <c r="K56" s="9"/>
      <c r="L56" s="9"/>
      <c r="M56" s="10"/>
      <c r="N56" s="10"/>
      <c r="O56" s="10"/>
      <c r="P56" s="10"/>
      <c r="Q56" s="10"/>
      <c r="R56" s="10"/>
      <c r="S56" s="10"/>
    </row>
    <row r="57" spans="2:19" s="8" customFormat="1" x14ac:dyDescent="0.2">
      <c r="B57" s="23" t="s">
        <v>91</v>
      </c>
      <c r="E57" s="9"/>
      <c r="F57" s="9"/>
      <c r="G57" s="9"/>
      <c r="H57" s="9"/>
      <c r="I57" s="9"/>
      <c r="J57" s="9"/>
      <c r="K57" s="9"/>
      <c r="L57" s="9"/>
      <c r="M57" s="10"/>
      <c r="N57" s="10"/>
      <c r="O57" s="10"/>
      <c r="P57" s="10"/>
      <c r="Q57" s="10"/>
      <c r="R57" s="10"/>
      <c r="S57" s="10"/>
    </row>
    <row r="58" spans="2:19" s="8" customFormat="1" x14ac:dyDescent="0.2">
      <c r="B58" s="23" t="s">
        <v>92</v>
      </c>
      <c r="E58" s="9"/>
      <c r="F58" s="9"/>
      <c r="G58" s="9"/>
      <c r="H58" s="9"/>
      <c r="I58" s="9"/>
      <c r="J58" s="9"/>
      <c r="K58" s="9"/>
      <c r="L58" s="9"/>
      <c r="M58" s="10"/>
      <c r="N58" s="10"/>
      <c r="O58" s="10"/>
      <c r="P58" s="10"/>
      <c r="Q58" s="10"/>
      <c r="R58" s="10"/>
      <c r="S58" s="10"/>
    </row>
    <row r="59" spans="2:19" s="8" customFormat="1" x14ac:dyDescent="0.2">
      <c r="B59" s="23" t="s">
        <v>93</v>
      </c>
      <c r="E59" s="9"/>
      <c r="F59" s="9"/>
      <c r="G59" s="9"/>
      <c r="H59" s="9"/>
      <c r="I59" s="9"/>
      <c r="J59" s="9"/>
      <c r="K59" s="9"/>
      <c r="L59" s="9"/>
      <c r="M59" s="10"/>
      <c r="N59" s="10"/>
      <c r="O59" s="10"/>
      <c r="P59" s="10"/>
      <c r="Q59" s="10"/>
      <c r="R59" s="10"/>
      <c r="S59" s="10"/>
    </row>
    <row r="60" spans="2:19" s="8" customFormat="1" x14ac:dyDescent="0.2">
      <c r="B60" s="23" t="s">
        <v>94</v>
      </c>
      <c r="E60" s="9"/>
      <c r="F60" s="9"/>
      <c r="G60" s="9"/>
      <c r="H60" s="9"/>
      <c r="I60" s="9"/>
      <c r="J60" s="9"/>
      <c r="K60" s="9"/>
      <c r="L60" s="9"/>
      <c r="M60" s="10"/>
      <c r="N60" s="10"/>
      <c r="O60" s="10"/>
      <c r="P60" s="10"/>
      <c r="Q60" s="10"/>
      <c r="R60" s="10"/>
      <c r="S60" s="10"/>
    </row>
    <row r="61" spans="2:19" s="8" customFormat="1" x14ac:dyDescent="0.2">
      <c r="B61" s="23" t="s">
        <v>95</v>
      </c>
      <c r="E61" s="9"/>
      <c r="F61" s="9"/>
      <c r="G61" s="9"/>
      <c r="H61" s="9"/>
      <c r="I61" s="9"/>
      <c r="J61" s="9"/>
      <c r="K61" s="9"/>
      <c r="L61" s="9"/>
      <c r="M61" s="10"/>
      <c r="N61" s="10"/>
      <c r="O61" s="10"/>
      <c r="P61" s="10"/>
      <c r="Q61" s="10"/>
      <c r="R61" s="10"/>
      <c r="S61" s="10"/>
    </row>
    <row r="62" spans="2:19" s="8" customFormat="1" x14ac:dyDescent="0.2">
      <c r="B62" s="23"/>
      <c r="E62" s="9"/>
      <c r="F62" s="9"/>
      <c r="G62" s="9"/>
      <c r="H62" s="9"/>
      <c r="I62" s="9"/>
      <c r="J62" s="9"/>
      <c r="K62" s="9"/>
      <c r="L62" s="9"/>
      <c r="M62" s="10"/>
      <c r="N62" s="10"/>
      <c r="O62" s="10"/>
      <c r="P62" s="10"/>
      <c r="Q62" s="10"/>
      <c r="R62" s="10"/>
      <c r="S62" s="10"/>
    </row>
    <row r="63" spans="2:19" s="8" customFormat="1" x14ac:dyDescent="0.2">
      <c r="B63" s="23" t="s">
        <v>96</v>
      </c>
      <c r="E63" s="9"/>
      <c r="F63" s="9"/>
      <c r="G63" s="9"/>
      <c r="H63" s="9"/>
      <c r="I63" s="9"/>
      <c r="J63" s="9"/>
      <c r="K63" s="9"/>
      <c r="L63" s="9"/>
      <c r="M63" s="10"/>
      <c r="N63" s="10"/>
      <c r="O63" s="10"/>
      <c r="P63" s="10"/>
      <c r="Q63" s="10"/>
      <c r="R63" s="10"/>
      <c r="S63" s="10"/>
    </row>
    <row r="64" spans="2:19" s="8" customFormat="1" x14ac:dyDescent="0.2">
      <c r="B64" s="23" t="s">
        <v>97</v>
      </c>
      <c r="E64" s="9"/>
      <c r="F64" s="9"/>
      <c r="G64" s="9"/>
      <c r="H64" s="9"/>
      <c r="I64" s="9"/>
      <c r="J64" s="9"/>
      <c r="K64" s="9"/>
      <c r="L64" s="9"/>
      <c r="M64" s="10"/>
      <c r="N64" s="10"/>
      <c r="O64" s="10"/>
      <c r="P64" s="10"/>
      <c r="Q64" s="10"/>
      <c r="R64" s="10"/>
      <c r="S64" s="10"/>
    </row>
    <row r="65" spans="2:19" s="8" customFormat="1" x14ac:dyDescent="0.2">
      <c r="B65" s="23" t="s">
        <v>92</v>
      </c>
      <c r="E65" s="9"/>
      <c r="F65" s="9"/>
      <c r="G65" s="9"/>
      <c r="H65" s="9"/>
      <c r="I65" s="9"/>
      <c r="J65" s="9"/>
      <c r="K65" s="9"/>
      <c r="L65" s="9"/>
      <c r="M65" s="10"/>
      <c r="N65" s="10"/>
      <c r="O65" s="10"/>
      <c r="P65" s="10"/>
      <c r="Q65" s="10"/>
      <c r="R65" s="10"/>
      <c r="S65" s="10"/>
    </row>
    <row r="66" spans="2:19" s="8" customFormat="1" x14ac:dyDescent="0.2">
      <c r="B66" s="23" t="s">
        <v>93</v>
      </c>
      <c r="E66" s="9"/>
      <c r="F66" s="9"/>
      <c r="G66" s="9"/>
      <c r="H66" s="9"/>
      <c r="I66" s="9"/>
      <c r="J66" s="9"/>
      <c r="K66" s="9"/>
      <c r="L66" s="9"/>
      <c r="M66" s="10"/>
      <c r="N66" s="10"/>
      <c r="O66" s="10"/>
      <c r="P66" s="10"/>
      <c r="Q66" s="10"/>
      <c r="R66" s="10"/>
      <c r="S66" s="10"/>
    </row>
    <row r="67" spans="2:19" s="8" customFormat="1" x14ac:dyDescent="0.2">
      <c r="B67" s="23" t="s">
        <v>94</v>
      </c>
      <c r="E67" s="9"/>
      <c r="F67" s="9"/>
      <c r="G67" s="9"/>
      <c r="H67" s="9"/>
      <c r="I67" s="9"/>
      <c r="J67" s="9"/>
      <c r="K67" s="9"/>
      <c r="L67" s="9"/>
      <c r="M67" s="10"/>
      <c r="N67" s="10"/>
      <c r="O67" s="10"/>
      <c r="P67" s="10"/>
      <c r="Q67" s="10"/>
      <c r="R67" s="10"/>
      <c r="S67" s="10"/>
    </row>
    <row r="68" spans="2:19" s="8" customFormat="1" x14ac:dyDescent="0.2">
      <c r="B68" s="23" t="s">
        <v>98</v>
      </c>
      <c r="E68" s="9"/>
      <c r="F68" s="9"/>
      <c r="G68" s="9"/>
      <c r="H68" s="9"/>
      <c r="I68" s="9"/>
      <c r="J68" s="9"/>
      <c r="K68" s="9"/>
      <c r="L68" s="9"/>
      <c r="M68" s="10"/>
      <c r="N68" s="10"/>
      <c r="O68" s="10"/>
      <c r="P68" s="10"/>
      <c r="Q68" s="10"/>
      <c r="R68" s="10"/>
      <c r="S68" s="10"/>
    </row>
    <row r="69" spans="2:19" s="8" customFormat="1" x14ac:dyDescent="0.2">
      <c r="B69" s="23"/>
      <c r="E69" s="9"/>
      <c r="F69" s="9"/>
      <c r="G69" s="9"/>
      <c r="H69" s="9"/>
      <c r="I69" s="9"/>
      <c r="J69" s="9"/>
      <c r="K69" s="9"/>
      <c r="L69" s="9"/>
      <c r="M69" s="10"/>
      <c r="N69" s="10"/>
      <c r="O69" s="10"/>
      <c r="P69" s="10"/>
      <c r="Q69" s="10"/>
      <c r="R69" s="10"/>
      <c r="S69" s="10"/>
    </row>
    <row r="70" spans="2:19" s="8" customFormat="1" x14ac:dyDescent="0.2">
      <c r="B70" s="23" t="s">
        <v>99</v>
      </c>
      <c r="E70" s="9"/>
      <c r="F70" s="9"/>
      <c r="G70" s="9"/>
      <c r="H70" s="9"/>
      <c r="I70" s="9"/>
      <c r="J70" s="9"/>
      <c r="K70" s="9"/>
      <c r="L70" s="9"/>
      <c r="M70" s="10"/>
      <c r="N70" s="10"/>
      <c r="O70" s="10"/>
      <c r="P70" s="10"/>
      <c r="Q70" s="10"/>
      <c r="R70" s="10"/>
      <c r="S70" s="10"/>
    </row>
    <row r="71" spans="2:19" s="8" customFormat="1" x14ac:dyDescent="0.2">
      <c r="B71" s="23" t="s">
        <v>100</v>
      </c>
      <c r="E71" s="9"/>
      <c r="F71" s="9"/>
      <c r="G71" s="9"/>
      <c r="H71" s="9"/>
      <c r="I71" s="9"/>
      <c r="J71" s="9"/>
      <c r="K71" s="9"/>
      <c r="L71" s="9"/>
      <c r="M71" s="10"/>
      <c r="N71" s="10"/>
      <c r="O71" s="10"/>
      <c r="P71" s="10"/>
      <c r="Q71" s="10"/>
      <c r="R71" s="10"/>
      <c r="S71" s="10"/>
    </row>
    <row r="72" spans="2:19" s="8" customFormat="1" x14ac:dyDescent="0.2">
      <c r="B72" s="23" t="s">
        <v>101</v>
      </c>
      <c r="E72" s="9"/>
      <c r="F72" s="9"/>
      <c r="G72" s="9"/>
      <c r="H72" s="9"/>
      <c r="I72" s="9"/>
      <c r="J72" s="9"/>
      <c r="K72" s="9"/>
      <c r="L72" s="9"/>
      <c r="M72" s="10"/>
      <c r="N72" s="10"/>
      <c r="O72" s="10"/>
      <c r="P72" s="10"/>
      <c r="Q72" s="10"/>
      <c r="R72" s="10"/>
      <c r="S72" s="10"/>
    </row>
    <row r="73" spans="2:19" s="8" customFormat="1" x14ac:dyDescent="0.2">
      <c r="B73" s="23" t="s">
        <v>102</v>
      </c>
      <c r="E73" s="9"/>
      <c r="F73" s="9"/>
      <c r="G73" s="9"/>
      <c r="H73" s="9"/>
      <c r="I73" s="9"/>
      <c r="J73" s="9"/>
      <c r="K73" s="9"/>
      <c r="L73" s="9"/>
      <c r="M73" s="10"/>
      <c r="N73" s="10"/>
      <c r="O73" s="10"/>
      <c r="P73" s="10"/>
      <c r="Q73" s="10"/>
      <c r="R73" s="10"/>
      <c r="S73" s="10"/>
    </row>
    <row r="74" spans="2:19" s="8" customFormat="1" x14ac:dyDescent="0.2">
      <c r="B74" s="23" t="s">
        <v>103</v>
      </c>
      <c r="E74" s="9"/>
      <c r="F74" s="9"/>
      <c r="G74" s="9"/>
      <c r="H74" s="9"/>
      <c r="I74" s="9"/>
      <c r="J74" s="9"/>
      <c r="K74" s="9"/>
      <c r="L74" s="9"/>
      <c r="M74" s="10"/>
      <c r="N74" s="10"/>
      <c r="O74" s="10"/>
      <c r="P74" s="10"/>
      <c r="Q74" s="10"/>
      <c r="R74" s="10"/>
      <c r="S74" s="10"/>
    </row>
    <row r="75" spans="2:19" s="8" customFormat="1" x14ac:dyDescent="0.2">
      <c r="B75" s="23"/>
      <c r="E75" s="9"/>
      <c r="F75" s="9"/>
      <c r="G75" s="9"/>
      <c r="H75" s="9"/>
      <c r="I75" s="9"/>
      <c r="J75" s="9"/>
      <c r="K75" s="9"/>
      <c r="L75" s="9"/>
      <c r="M75" s="10"/>
      <c r="N75" s="10"/>
      <c r="O75" s="10"/>
      <c r="P75" s="10"/>
      <c r="Q75" s="10"/>
      <c r="R75" s="10"/>
      <c r="S75" s="10"/>
    </row>
    <row r="76" spans="2:19" s="8" customFormat="1" x14ac:dyDescent="0.2">
      <c r="B76" s="23"/>
      <c r="E76" s="9"/>
      <c r="F76" s="9"/>
      <c r="G76" s="9"/>
      <c r="H76" s="9"/>
      <c r="I76" s="9"/>
      <c r="J76" s="9"/>
      <c r="K76" s="9"/>
      <c r="L76" s="9"/>
      <c r="M76" s="10"/>
      <c r="N76" s="10"/>
      <c r="O76" s="10"/>
      <c r="P76" s="10"/>
      <c r="Q76" s="10"/>
      <c r="R76" s="10"/>
      <c r="S76" s="10"/>
    </row>
    <row r="77" spans="2:19" s="8" customFormat="1" x14ac:dyDescent="0.2">
      <c r="B77" s="23" t="s">
        <v>104</v>
      </c>
      <c r="E77" s="9"/>
      <c r="F77" s="9"/>
      <c r="G77" s="9"/>
      <c r="H77" s="9"/>
      <c r="I77" s="9"/>
      <c r="J77" s="9"/>
      <c r="K77" s="9"/>
      <c r="L77" s="9"/>
      <c r="M77" s="10"/>
      <c r="N77" s="10"/>
      <c r="O77" s="10"/>
      <c r="P77" s="10"/>
      <c r="Q77" s="10"/>
      <c r="R77" s="10"/>
      <c r="S77" s="10"/>
    </row>
    <row r="78" spans="2:19" s="8" customFormat="1" x14ac:dyDescent="0.2">
      <c r="B78" s="23" t="s">
        <v>105</v>
      </c>
      <c r="E78" s="9"/>
      <c r="F78" s="9"/>
      <c r="G78" s="9"/>
      <c r="H78" s="9"/>
      <c r="I78" s="9"/>
      <c r="J78" s="9"/>
      <c r="K78" s="9"/>
      <c r="L78" s="9"/>
      <c r="M78" s="10"/>
      <c r="N78" s="10"/>
      <c r="O78" s="10"/>
      <c r="P78" s="10"/>
      <c r="Q78" s="10"/>
      <c r="R78" s="10"/>
      <c r="S78" s="10"/>
    </row>
    <row r="79" spans="2:19" s="8" customFormat="1" x14ac:dyDescent="0.2">
      <c r="B79" s="23" t="s">
        <v>101</v>
      </c>
      <c r="E79" s="9"/>
      <c r="F79" s="9"/>
      <c r="G79" s="9"/>
      <c r="H79" s="9"/>
      <c r="I79" s="9"/>
      <c r="J79" s="9"/>
      <c r="K79" s="9"/>
      <c r="L79" s="9"/>
      <c r="M79" s="10"/>
      <c r="N79" s="10"/>
      <c r="O79" s="10"/>
      <c r="P79" s="10"/>
      <c r="Q79" s="10"/>
      <c r="R79" s="10"/>
      <c r="S79" s="10"/>
    </row>
    <row r="80" spans="2:19" s="8" customFormat="1" x14ac:dyDescent="0.2">
      <c r="B80" s="23" t="s">
        <v>102</v>
      </c>
      <c r="E80" s="9"/>
      <c r="F80" s="9"/>
      <c r="G80" s="9"/>
      <c r="H80" s="9"/>
      <c r="I80" s="9"/>
      <c r="J80" s="9"/>
      <c r="K80" s="9"/>
      <c r="L80" s="9"/>
      <c r="M80" s="10"/>
      <c r="N80" s="10"/>
      <c r="O80" s="10"/>
      <c r="P80" s="10"/>
      <c r="Q80" s="10"/>
      <c r="R80" s="10"/>
      <c r="S80" s="10"/>
    </row>
    <row r="81" spans="2:19" s="8" customFormat="1" x14ac:dyDescent="0.2">
      <c r="B81" s="23" t="s">
        <v>103</v>
      </c>
      <c r="E81" s="9"/>
      <c r="F81" s="9"/>
      <c r="G81" s="9"/>
      <c r="H81" s="9"/>
      <c r="I81" s="9"/>
      <c r="J81" s="9"/>
      <c r="K81" s="9"/>
      <c r="L81" s="9"/>
      <c r="M81" s="10"/>
      <c r="N81" s="10"/>
      <c r="O81" s="10"/>
      <c r="P81" s="10"/>
      <c r="Q81" s="10"/>
      <c r="R81" s="10"/>
      <c r="S81" s="10"/>
    </row>
    <row r="82" spans="2:19" s="8" customFormat="1" x14ac:dyDescent="0.2">
      <c r="B82" s="23"/>
      <c r="E82" s="9"/>
      <c r="F82" s="9"/>
      <c r="G82" s="9"/>
      <c r="H82" s="9"/>
      <c r="I82" s="9"/>
      <c r="J82" s="9"/>
      <c r="K82" s="9"/>
      <c r="L82" s="9"/>
      <c r="M82" s="10"/>
      <c r="N82" s="10"/>
      <c r="O82" s="10"/>
      <c r="P82" s="10"/>
      <c r="Q82" s="10"/>
      <c r="R82" s="10"/>
      <c r="S82" s="10"/>
    </row>
    <row r="83" spans="2:19" s="8" customFormat="1" x14ac:dyDescent="0.2">
      <c r="B83" s="23"/>
      <c r="E83" s="9"/>
      <c r="F83" s="9"/>
      <c r="G83" s="9"/>
      <c r="H83" s="9"/>
      <c r="I83" s="9"/>
      <c r="J83" s="9"/>
      <c r="K83" s="9"/>
      <c r="L83" s="9"/>
      <c r="M83" s="10"/>
      <c r="N83" s="10"/>
      <c r="O83" s="10"/>
      <c r="P83" s="10"/>
      <c r="Q83" s="10"/>
      <c r="R83" s="10"/>
      <c r="S83" s="10"/>
    </row>
    <row r="84" spans="2:19" s="8" customFormat="1" x14ac:dyDescent="0.2">
      <c r="B84" s="23" t="s">
        <v>106</v>
      </c>
      <c r="E84" s="9"/>
      <c r="F84" s="9"/>
      <c r="G84" s="9"/>
      <c r="H84" s="9"/>
      <c r="I84" s="9"/>
      <c r="J84" s="9"/>
      <c r="K84" s="9"/>
      <c r="L84" s="9"/>
      <c r="M84" s="10"/>
      <c r="N84" s="10"/>
      <c r="O84" s="10"/>
      <c r="P84" s="10"/>
      <c r="Q84" s="10"/>
      <c r="R84" s="10"/>
      <c r="S84" s="10"/>
    </row>
    <row r="85" spans="2:19" s="8" customFormat="1" x14ac:dyDescent="0.2">
      <c r="B85" s="23" t="s">
        <v>107</v>
      </c>
      <c r="E85" s="9"/>
      <c r="F85" s="9"/>
      <c r="G85" s="9"/>
      <c r="H85" s="9"/>
      <c r="I85" s="9"/>
      <c r="J85" s="9"/>
      <c r="K85" s="9"/>
      <c r="L85" s="9"/>
      <c r="M85" s="10"/>
      <c r="N85" s="10"/>
      <c r="O85" s="10"/>
      <c r="P85" s="10"/>
      <c r="Q85" s="10"/>
      <c r="R85" s="10"/>
      <c r="S85" s="10"/>
    </row>
    <row r="86" spans="2:19" s="8" customFormat="1" x14ac:dyDescent="0.2">
      <c r="B86" s="23"/>
      <c r="E86" s="9"/>
      <c r="F86" s="9"/>
      <c r="G86" s="9"/>
      <c r="H86" s="9"/>
      <c r="I86" s="9"/>
      <c r="J86" s="9"/>
      <c r="K86" s="9"/>
      <c r="L86" s="9"/>
      <c r="M86" s="10"/>
      <c r="N86" s="10"/>
      <c r="O86" s="10"/>
      <c r="P86" s="10"/>
      <c r="Q86" s="10"/>
      <c r="R86" s="10"/>
      <c r="S86" s="10"/>
    </row>
    <row r="87" spans="2:19" s="8" customFormat="1" x14ac:dyDescent="0.2">
      <c r="B87" s="23" t="s">
        <v>108</v>
      </c>
      <c r="E87" s="9"/>
      <c r="F87" s="9"/>
      <c r="G87" s="9"/>
      <c r="H87" s="9"/>
      <c r="I87" s="9"/>
      <c r="J87" s="9"/>
      <c r="K87" s="9"/>
      <c r="L87" s="9"/>
      <c r="M87" s="10"/>
      <c r="N87" s="10"/>
      <c r="O87" s="10"/>
      <c r="P87" s="10"/>
      <c r="Q87" s="10"/>
      <c r="R87" s="10"/>
      <c r="S87" s="10"/>
    </row>
    <row r="88" spans="2:19" s="8" customFormat="1" x14ac:dyDescent="0.2">
      <c r="B88" s="23" t="s">
        <v>109</v>
      </c>
      <c r="E88" s="9"/>
      <c r="F88" s="9"/>
      <c r="G88" s="9"/>
      <c r="H88" s="9"/>
      <c r="I88" s="9"/>
      <c r="J88" s="9"/>
      <c r="K88" s="9"/>
      <c r="L88" s="9"/>
      <c r="M88" s="10"/>
      <c r="N88" s="10"/>
      <c r="O88" s="10"/>
      <c r="P88" s="10"/>
      <c r="Q88" s="10"/>
      <c r="R88" s="10"/>
      <c r="S88" s="10"/>
    </row>
    <row r="89" spans="2:19" s="8" customFormat="1" x14ac:dyDescent="0.2">
      <c r="B89" s="23"/>
      <c r="E89" s="9"/>
      <c r="F89" s="9"/>
      <c r="G89" s="9"/>
      <c r="H89" s="9"/>
      <c r="I89" s="9"/>
      <c r="J89" s="9"/>
      <c r="K89" s="9"/>
      <c r="L89" s="9"/>
      <c r="M89" s="10"/>
      <c r="N89" s="10"/>
      <c r="O89" s="10"/>
      <c r="P89" s="10"/>
      <c r="Q89" s="10"/>
      <c r="R89" s="10"/>
      <c r="S89" s="10"/>
    </row>
    <row r="90" spans="2:19" s="8" customFormat="1" x14ac:dyDescent="0.2">
      <c r="B90" s="23"/>
      <c r="E90" s="9"/>
      <c r="F90" s="9"/>
      <c r="G90" s="9"/>
      <c r="H90" s="9"/>
      <c r="I90" s="9"/>
      <c r="J90" s="9"/>
      <c r="K90" s="9"/>
      <c r="L90" s="9"/>
      <c r="M90" s="10"/>
      <c r="N90" s="10"/>
      <c r="O90" s="10"/>
      <c r="P90" s="10"/>
      <c r="Q90" s="10"/>
      <c r="R90" s="10"/>
      <c r="S90" s="10"/>
    </row>
    <row r="91" spans="2:19" s="8" customFormat="1" x14ac:dyDescent="0.2">
      <c r="B91" s="23" t="s">
        <v>110</v>
      </c>
      <c r="E91" s="9"/>
      <c r="F91" s="9"/>
      <c r="G91" s="9"/>
      <c r="H91" s="9"/>
      <c r="I91" s="9"/>
      <c r="J91" s="9"/>
      <c r="K91" s="9"/>
      <c r="L91" s="9"/>
      <c r="M91" s="10"/>
      <c r="N91" s="10"/>
      <c r="O91" s="10"/>
      <c r="P91" s="10"/>
      <c r="Q91" s="10"/>
      <c r="R91" s="10"/>
      <c r="S91" s="10"/>
    </row>
    <row r="92" spans="2:19" s="8" customFormat="1" x14ac:dyDescent="0.2">
      <c r="B92" s="23" t="s">
        <v>105</v>
      </c>
      <c r="E92" s="9"/>
      <c r="F92" s="9"/>
      <c r="G92" s="9"/>
      <c r="H92" s="9"/>
      <c r="I92" s="9"/>
      <c r="J92" s="9"/>
      <c r="K92" s="9"/>
      <c r="L92" s="9"/>
      <c r="M92" s="10"/>
      <c r="N92" s="10"/>
      <c r="O92" s="10"/>
      <c r="P92" s="10"/>
      <c r="Q92" s="10"/>
      <c r="R92" s="10"/>
      <c r="S92" s="10"/>
    </row>
    <row r="93" spans="2:19" s="8" customFormat="1" x14ac:dyDescent="0.2">
      <c r="B93" s="23" t="s">
        <v>111</v>
      </c>
      <c r="E93" s="9"/>
      <c r="F93" s="9"/>
      <c r="G93" s="9"/>
      <c r="H93" s="9"/>
      <c r="I93" s="9"/>
      <c r="J93" s="9"/>
      <c r="K93" s="9"/>
      <c r="L93" s="9"/>
      <c r="M93" s="10"/>
      <c r="N93" s="10"/>
      <c r="O93" s="10"/>
      <c r="P93" s="10"/>
      <c r="Q93" s="10"/>
      <c r="R93" s="10"/>
      <c r="S93" s="10"/>
    </row>
    <row r="94" spans="2:19" s="8" customFormat="1" x14ac:dyDescent="0.2">
      <c r="B94" s="23" t="s">
        <v>112</v>
      </c>
      <c r="E94" s="9"/>
      <c r="F94" s="9"/>
      <c r="G94" s="9"/>
      <c r="H94" s="9"/>
      <c r="I94" s="9"/>
      <c r="J94" s="9"/>
      <c r="K94" s="9"/>
      <c r="L94" s="9"/>
      <c r="M94" s="10"/>
      <c r="N94" s="10"/>
      <c r="O94" s="10"/>
      <c r="P94" s="10"/>
      <c r="Q94" s="10"/>
      <c r="R94" s="10"/>
      <c r="S94" s="10"/>
    </row>
    <row r="95" spans="2:19" s="8" customFormat="1" x14ac:dyDescent="0.2">
      <c r="B95" s="23"/>
      <c r="E95" s="9"/>
      <c r="F95" s="9"/>
      <c r="G95" s="9"/>
      <c r="H95" s="9"/>
      <c r="I95" s="9"/>
      <c r="J95" s="9"/>
      <c r="K95" s="9"/>
      <c r="L95" s="9"/>
      <c r="M95" s="10"/>
      <c r="N95" s="10"/>
      <c r="O95" s="10"/>
      <c r="P95" s="10"/>
      <c r="Q95" s="10"/>
      <c r="R95" s="10"/>
      <c r="S95" s="10"/>
    </row>
    <row r="96" spans="2:19" s="8" customFormat="1" x14ac:dyDescent="0.2">
      <c r="B96" s="23" t="s">
        <v>113</v>
      </c>
      <c r="E96" s="9"/>
      <c r="F96" s="9"/>
      <c r="G96" s="9"/>
      <c r="H96" s="9"/>
      <c r="I96" s="9"/>
      <c r="J96" s="9"/>
      <c r="K96" s="9"/>
      <c r="L96" s="9"/>
      <c r="M96" s="10"/>
      <c r="N96" s="10"/>
      <c r="O96" s="10"/>
      <c r="P96" s="10"/>
      <c r="Q96" s="10"/>
      <c r="R96" s="10"/>
      <c r="S96" s="10"/>
    </row>
    <row r="97" spans="2:19" s="8" customFormat="1" x14ac:dyDescent="0.2">
      <c r="B97" s="23" t="s">
        <v>100</v>
      </c>
      <c r="E97" s="9"/>
      <c r="F97" s="9"/>
      <c r="G97" s="9"/>
      <c r="H97" s="9"/>
      <c r="I97" s="9"/>
      <c r="J97" s="9"/>
      <c r="K97" s="9"/>
      <c r="L97" s="9"/>
      <c r="M97" s="10"/>
      <c r="N97" s="10"/>
      <c r="O97" s="10"/>
      <c r="P97" s="10"/>
      <c r="Q97" s="10"/>
      <c r="R97" s="10"/>
      <c r="S97" s="10"/>
    </row>
    <row r="98" spans="2:19" s="8" customFormat="1" x14ac:dyDescent="0.2">
      <c r="B98" s="23" t="s">
        <v>114</v>
      </c>
      <c r="E98" s="9"/>
      <c r="F98" s="9"/>
      <c r="G98" s="9"/>
      <c r="H98" s="9"/>
      <c r="I98" s="9"/>
      <c r="J98" s="9"/>
      <c r="K98" s="9"/>
      <c r="L98" s="9"/>
      <c r="M98" s="10"/>
      <c r="N98" s="10"/>
      <c r="O98" s="10"/>
      <c r="P98" s="10"/>
      <c r="Q98" s="10"/>
      <c r="R98" s="10"/>
      <c r="S98" s="10"/>
    </row>
    <row r="99" spans="2:19" s="8" customFormat="1" x14ac:dyDescent="0.2">
      <c r="B99" s="23" t="s">
        <v>115</v>
      </c>
      <c r="E99" s="9"/>
      <c r="F99" s="9"/>
      <c r="G99" s="9"/>
      <c r="H99" s="9"/>
      <c r="I99" s="9"/>
      <c r="J99" s="9"/>
      <c r="K99" s="9"/>
      <c r="L99" s="9"/>
      <c r="M99" s="10"/>
      <c r="N99" s="10"/>
      <c r="O99" s="10"/>
      <c r="P99" s="10"/>
      <c r="Q99" s="10"/>
      <c r="R99" s="10"/>
      <c r="S99" s="10"/>
    </row>
    <row r="100" spans="2:19" s="8" customFormat="1" x14ac:dyDescent="0.2">
      <c r="B100" s="23"/>
      <c r="E100" s="9"/>
      <c r="F100" s="9"/>
      <c r="G100" s="9"/>
      <c r="H100" s="9"/>
      <c r="I100" s="9"/>
      <c r="J100" s="9"/>
      <c r="K100" s="9"/>
      <c r="L100" s="9"/>
      <c r="M100" s="10"/>
      <c r="N100" s="10"/>
      <c r="O100" s="10"/>
      <c r="P100" s="10"/>
      <c r="Q100" s="10"/>
      <c r="R100" s="10"/>
      <c r="S100" s="10"/>
    </row>
  </sheetData>
  <hyperlinks>
    <hyperlink ref="B2" r:id="rId1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zoomScale="85" zoomScaleNormal="85" workbookViewId="0">
      <selection activeCell="F27" sqref="F27"/>
    </sheetView>
  </sheetViews>
  <sheetFormatPr baseColWidth="10" defaultRowHeight="14.25" x14ac:dyDescent="0.2"/>
  <cols>
    <col min="1" max="1" width="1.140625" style="9" customWidth="1"/>
    <col min="2" max="7" width="11.42578125" style="9"/>
    <col min="8" max="14" width="11.42578125" style="10"/>
    <col min="15" max="16384" width="11.42578125" style="9"/>
  </cols>
  <sheetData>
    <row r="1" spans="2:7" ht="6.75" customHeight="1" x14ac:dyDescent="0.2"/>
    <row r="2" spans="2:7" ht="27.75" x14ac:dyDescent="0.4">
      <c r="B2" s="25" t="s">
        <v>139</v>
      </c>
    </row>
    <row r="3" spans="2:7" ht="27.75" x14ac:dyDescent="0.4">
      <c r="B3" s="25"/>
    </row>
    <row r="4" spans="2:7" ht="15" x14ac:dyDescent="0.25">
      <c r="B4" s="15" t="s">
        <v>116</v>
      </c>
      <c r="C4" s="10"/>
      <c r="E4" s="15" t="s">
        <v>127</v>
      </c>
    </row>
    <row r="5" spans="2:7" x14ac:dyDescent="0.2">
      <c r="B5" s="10" t="s">
        <v>135</v>
      </c>
      <c r="C5" s="10"/>
      <c r="E5" s="10" t="s">
        <v>128</v>
      </c>
      <c r="G5" s="10"/>
    </row>
    <row r="6" spans="2:7" x14ac:dyDescent="0.2">
      <c r="B6" s="10" t="s">
        <v>117</v>
      </c>
      <c r="C6" s="10"/>
      <c r="E6" s="10" t="s">
        <v>129</v>
      </c>
      <c r="G6" s="10"/>
    </row>
    <row r="7" spans="2:7" x14ac:dyDescent="0.2">
      <c r="B7" s="10" t="s">
        <v>118</v>
      </c>
      <c r="C7" s="10"/>
      <c r="E7" s="10" t="s">
        <v>130</v>
      </c>
      <c r="G7" s="10"/>
    </row>
    <row r="8" spans="2:7" x14ac:dyDescent="0.2">
      <c r="B8" s="10" t="s">
        <v>119</v>
      </c>
      <c r="C8" s="10"/>
      <c r="E8" s="10" t="s">
        <v>131</v>
      </c>
      <c r="G8" s="10"/>
    </row>
    <row r="9" spans="2:7" x14ac:dyDescent="0.2">
      <c r="B9" s="10"/>
      <c r="C9" s="10"/>
      <c r="E9" s="10" t="s">
        <v>132</v>
      </c>
      <c r="G9" s="10"/>
    </row>
    <row r="10" spans="2:7" ht="15" x14ac:dyDescent="0.25">
      <c r="B10" s="15" t="s">
        <v>141</v>
      </c>
      <c r="C10" s="10"/>
      <c r="E10" s="10" t="s">
        <v>133</v>
      </c>
      <c r="G10" s="10"/>
    </row>
    <row r="11" spans="2:7" ht="15" x14ac:dyDescent="0.25">
      <c r="B11" s="19" t="s">
        <v>142</v>
      </c>
      <c r="C11" s="10"/>
      <c r="E11" s="10" t="s">
        <v>134</v>
      </c>
      <c r="G11" s="10"/>
    </row>
    <row r="12" spans="2:7" x14ac:dyDescent="0.2">
      <c r="B12" s="10" t="s">
        <v>136</v>
      </c>
      <c r="C12" s="10"/>
      <c r="E12" s="10"/>
      <c r="G12" s="10"/>
    </row>
    <row r="13" spans="2:7" x14ac:dyDescent="0.2">
      <c r="B13" s="10" t="s">
        <v>120</v>
      </c>
      <c r="C13" s="10"/>
      <c r="E13" s="10"/>
      <c r="G13" s="10"/>
    </row>
    <row r="14" spans="2:7" x14ac:dyDescent="0.2">
      <c r="B14" s="10" t="s">
        <v>121</v>
      </c>
      <c r="C14" s="10"/>
      <c r="E14" s="10"/>
      <c r="G14" s="10"/>
    </row>
    <row r="15" spans="2:7" x14ac:dyDescent="0.2">
      <c r="B15" s="10" t="s">
        <v>122</v>
      </c>
      <c r="C15" s="10"/>
      <c r="E15" s="10"/>
      <c r="F15" s="10"/>
      <c r="G15" s="10"/>
    </row>
    <row r="16" spans="2:7" ht="15" customHeight="1" x14ac:dyDescent="0.2">
      <c r="G16" s="10"/>
    </row>
    <row r="17" spans="2:7" ht="15" customHeight="1" x14ac:dyDescent="0.25">
      <c r="B17" s="15" t="s">
        <v>140</v>
      </c>
      <c r="C17" s="10"/>
      <c r="D17" s="10"/>
      <c r="E17" s="10"/>
      <c r="F17" s="10"/>
      <c r="G17" s="10"/>
    </row>
    <row r="18" spans="2:7" ht="15" customHeight="1" x14ac:dyDescent="0.2">
      <c r="B18" s="10" t="s">
        <v>137</v>
      </c>
    </row>
    <row r="19" spans="2:7" x14ac:dyDescent="0.2">
      <c r="B19" s="10" t="s">
        <v>123</v>
      </c>
    </row>
    <row r="20" spans="2:7" x14ac:dyDescent="0.2">
      <c r="B20" s="10" t="s">
        <v>124</v>
      </c>
    </row>
    <row r="21" spans="2:7" x14ac:dyDescent="0.2">
      <c r="B21" s="10" t="s">
        <v>125</v>
      </c>
    </row>
    <row r="22" spans="2:7" x14ac:dyDescent="0.2">
      <c r="B22" s="10"/>
    </row>
    <row r="23" spans="2:7" ht="15" x14ac:dyDescent="0.25">
      <c r="B23" s="15" t="s">
        <v>143</v>
      </c>
    </row>
    <row r="24" spans="2:7" ht="15" x14ac:dyDescent="0.25">
      <c r="B24" s="19" t="s">
        <v>144</v>
      </c>
    </row>
    <row r="25" spans="2:7" x14ac:dyDescent="0.2">
      <c r="B25" s="10" t="s">
        <v>136</v>
      </c>
    </row>
    <row r="26" spans="2:7" x14ac:dyDescent="0.2">
      <c r="B26" s="10" t="s">
        <v>123</v>
      </c>
    </row>
    <row r="27" spans="2:7" x14ac:dyDescent="0.2">
      <c r="B27" s="10" t="s">
        <v>124</v>
      </c>
    </row>
    <row r="28" spans="2:7" x14ac:dyDescent="0.2">
      <c r="B28" s="10" t="s">
        <v>126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zoomScale="85" zoomScaleNormal="85" workbookViewId="0">
      <selection activeCell="E22" sqref="E22"/>
    </sheetView>
  </sheetViews>
  <sheetFormatPr baseColWidth="10" defaultRowHeight="14.25" x14ac:dyDescent="0.2"/>
  <cols>
    <col min="1" max="1" width="4.140625" style="9" customWidth="1"/>
    <col min="2" max="3" width="11.42578125" style="8"/>
    <col min="4" max="4" width="16" style="8" customWidth="1"/>
    <col min="5" max="6" width="11.42578125" style="9"/>
    <col min="7" max="9" width="11.42578125" style="10"/>
    <col min="10" max="16384" width="11.42578125" style="9"/>
  </cols>
  <sheetData>
    <row r="1" spans="2:6" ht="6.75" customHeight="1" thickBot="1" x14ac:dyDescent="0.25"/>
    <row r="2" spans="2:6" ht="28.5" thickBot="1" x14ac:dyDescent="0.45">
      <c r="B2" s="25" t="s">
        <v>44</v>
      </c>
      <c r="D2" s="11" t="s">
        <v>12</v>
      </c>
      <c r="E2" s="12" t="s">
        <v>11</v>
      </c>
    </row>
    <row r="3" spans="2:6" x14ac:dyDescent="0.2">
      <c r="D3" s="13" t="s">
        <v>10</v>
      </c>
      <c r="E3" s="14">
        <v>1235</v>
      </c>
    </row>
    <row r="4" spans="2:6" x14ac:dyDescent="0.2">
      <c r="D4" s="16" t="s">
        <v>9</v>
      </c>
      <c r="E4" s="17">
        <v>1307</v>
      </c>
    </row>
    <row r="5" spans="2:6" x14ac:dyDescent="0.2">
      <c r="B5" s="18"/>
      <c r="D5" s="16" t="s">
        <v>8</v>
      </c>
      <c r="E5" s="17">
        <v>1244</v>
      </c>
    </row>
    <row r="6" spans="2:6" x14ac:dyDescent="0.2">
      <c r="B6" s="18"/>
      <c r="D6" s="16" t="s">
        <v>7</v>
      </c>
      <c r="E6" s="17">
        <v>1238</v>
      </c>
    </row>
    <row r="7" spans="2:6" x14ac:dyDescent="0.2">
      <c r="B7" s="18"/>
      <c r="D7" s="16" t="s">
        <v>6</v>
      </c>
      <c r="E7" s="17">
        <v>1298</v>
      </c>
    </row>
    <row r="8" spans="2:6" x14ac:dyDescent="0.2">
      <c r="B8" s="18"/>
      <c r="D8" s="16" t="s">
        <v>5</v>
      </c>
      <c r="E8" s="17">
        <v>1286</v>
      </c>
    </row>
    <row r="9" spans="2:6" x14ac:dyDescent="0.2">
      <c r="B9" s="18"/>
      <c r="D9" s="16" t="s">
        <v>4</v>
      </c>
      <c r="E9" s="17">
        <v>1375</v>
      </c>
    </row>
    <row r="10" spans="2:6" x14ac:dyDescent="0.2">
      <c r="B10" s="18"/>
      <c r="D10" s="16" t="s">
        <v>3</v>
      </c>
      <c r="E10" s="17">
        <v>1262</v>
      </c>
    </row>
    <row r="11" spans="2:6" x14ac:dyDescent="0.2">
      <c r="B11" s="18"/>
      <c r="D11" s="16" t="s">
        <v>2</v>
      </c>
      <c r="E11" s="17">
        <v>1405</v>
      </c>
    </row>
    <row r="12" spans="2:6" x14ac:dyDescent="0.2">
      <c r="B12" s="18"/>
      <c r="D12" s="16" t="s">
        <v>1</v>
      </c>
      <c r="E12" s="17">
        <v>1304</v>
      </c>
    </row>
    <row r="13" spans="2:6" ht="15" thickBot="1" x14ac:dyDescent="0.25">
      <c r="B13" s="18"/>
      <c r="D13" s="20" t="s">
        <v>0</v>
      </c>
      <c r="E13" s="21">
        <v>1459</v>
      </c>
    </row>
    <row r="14" spans="2:6" x14ac:dyDescent="0.2">
      <c r="B14" s="18"/>
    </row>
    <row r="15" spans="2:6" ht="15" customHeight="1" x14ac:dyDescent="0.2">
      <c r="B15" s="10"/>
      <c r="C15" s="10"/>
      <c r="E15" s="10"/>
      <c r="F15" s="10"/>
    </row>
    <row r="16" spans="2:6" ht="15" customHeight="1" x14ac:dyDescent="0.2">
      <c r="B16" s="10"/>
      <c r="C16" s="10"/>
      <c r="E16" s="10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48</vt:i4>
      </vt:variant>
    </vt:vector>
  </HeadingPairs>
  <TitlesOfParts>
    <vt:vector size="54" baseType="lpstr">
      <vt:lpstr>Einleitung</vt:lpstr>
      <vt:lpstr>GearCalc</vt:lpstr>
      <vt:lpstr>INFO Smallframe</vt:lpstr>
      <vt:lpstr>INFO Largeframe</vt:lpstr>
      <vt:lpstr>INFO Reifen</vt:lpstr>
      <vt:lpstr>Tabelle1</vt:lpstr>
      <vt:lpstr>radumfang1</vt:lpstr>
      <vt:lpstr>radumfang2</vt:lpstr>
      <vt:lpstr>radumfang3</vt:lpstr>
      <vt:lpstr>radumfang4</vt:lpstr>
      <vt:lpstr>radumfang5</vt:lpstr>
      <vt:lpstr>radumfang6</vt:lpstr>
      <vt:lpstr>uebersetzung1</vt:lpstr>
      <vt:lpstr>uebersetzung1gang1</vt:lpstr>
      <vt:lpstr>uebersetzung1gang2</vt:lpstr>
      <vt:lpstr>uebersetzung1gang3</vt:lpstr>
      <vt:lpstr>uebersetzung1gang4</vt:lpstr>
      <vt:lpstr>uebersetzung1gang5</vt:lpstr>
      <vt:lpstr>uebersetzung1gang6</vt:lpstr>
      <vt:lpstr>uebersetzung2</vt:lpstr>
      <vt:lpstr>uebersetzung2gang1</vt:lpstr>
      <vt:lpstr>uebersetzung2gang2</vt:lpstr>
      <vt:lpstr>uebersetzung2gang3</vt:lpstr>
      <vt:lpstr>uebersetzung2gang4</vt:lpstr>
      <vt:lpstr>uebersetzung2gang5</vt:lpstr>
      <vt:lpstr>uebersetzung2gang6</vt:lpstr>
      <vt:lpstr>uebersetzung3</vt:lpstr>
      <vt:lpstr>uebersetzung3gang1</vt:lpstr>
      <vt:lpstr>uebersetzung3gang2</vt:lpstr>
      <vt:lpstr>uebersetzung3gang3</vt:lpstr>
      <vt:lpstr>uebersetzung3gang4</vt:lpstr>
      <vt:lpstr>uebersetzung3gang5</vt:lpstr>
      <vt:lpstr>uebersetzung3gang6</vt:lpstr>
      <vt:lpstr>uebersetzung4</vt:lpstr>
      <vt:lpstr>uebersetzung4gang1</vt:lpstr>
      <vt:lpstr>uebersetzung4gang2</vt:lpstr>
      <vt:lpstr>uebersetzung4gang3</vt:lpstr>
      <vt:lpstr>uebersetzung4gang4</vt:lpstr>
      <vt:lpstr>uebersetzung4gang5</vt:lpstr>
      <vt:lpstr>uebersetzung4gang6</vt:lpstr>
      <vt:lpstr>uebersetzung5</vt:lpstr>
      <vt:lpstr>uebersetzung5gang1</vt:lpstr>
      <vt:lpstr>uebersetzung5gang2</vt:lpstr>
      <vt:lpstr>uebersetzung5gang3</vt:lpstr>
      <vt:lpstr>uebersetzung5gang4</vt:lpstr>
      <vt:lpstr>uebersetzung5gang5</vt:lpstr>
      <vt:lpstr>uebersetzung5gang6</vt:lpstr>
      <vt:lpstr>uebersetzung6</vt:lpstr>
      <vt:lpstr>uebersetzung6gang1</vt:lpstr>
      <vt:lpstr>uebersetzung6gang2</vt:lpstr>
      <vt:lpstr>uebersetzung6gang3</vt:lpstr>
      <vt:lpstr>uebersetzung6gang4</vt:lpstr>
      <vt:lpstr>uebersetzung6gang5</vt:lpstr>
      <vt:lpstr>uebersetzung6gang6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2014-10-24T07:02:17Z</dcterms:modified>
</cp:coreProperties>
</file>