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inleitung" sheetId="8" r:id="rId1"/>
    <sheet name="INFO Reifen &amp; Getriebe" sheetId="9" r:id="rId2"/>
    <sheet name="GearCalc" sheetId="1" r:id="rId3"/>
  </sheets>
  <definedNames>
    <definedName name="a">GearCalc!#REF!</definedName>
    <definedName name="drehzahl1">GearCalc!#REF!</definedName>
    <definedName name="drehzahl10">GearCalc!#REF!</definedName>
    <definedName name="drehzahl11">GearCalc!#REF!</definedName>
    <definedName name="drehzahl12">GearCalc!#REF!</definedName>
    <definedName name="drehzahl13">GearCalc!#REF!</definedName>
    <definedName name="drehzahl14">GearCalc!#REF!</definedName>
    <definedName name="drehzahl15">GearCalc!#REF!</definedName>
    <definedName name="drehzahl16">GearCalc!#REF!</definedName>
    <definedName name="drehzahl17">GearCalc!#REF!</definedName>
    <definedName name="drehzahl18">GearCalc!#REF!</definedName>
    <definedName name="drehzahl19">GearCalc!#REF!</definedName>
    <definedName name="drehzahl2">GearCalc!#REF!</definedName>
    <definedName name="drehzahl20">GearCalc!#REF!</definedName>
    <definedName name="drehzahl21">GearCalc!#REF!</definedName>
    <definedName name="drehzahl22">GearCalc!#REF!</definedName>
    <definedName name="drehzahl23">GearCalc!#REF!</definedName>
    <definedName name="drehzahl24">GearCalc!#REF!</definedName>
    <definedName name="drehzahl3">GearCalc!#REF!</definedName>
    <definedName name="drehzahl4">GearCalc!#REF!</definedName>
    <definedName name="drehzahl5">GearCalc!#REF!</definedName>
    <definedName name="drehzahl6">GearCalc!#REF!</definedName>
    <definedName name="drehzahl7">GearCalc!#REF!</definedName>
    <definedName name="drehzahl8">GearCalc!#REF!</definedName>
    <definedName name="drehzahl9">GearCalc!#REF!</definedName>
    <definedName name="radumfang1">GearCalc!$E$42</definedName>
    <definedName name="radumfang2">GearCalc!$M$42</definedName>
    <definedName name="radumfang3">GearCalc!$U$42</definedName>
    <definedName name="radumfang4">GearCalc!$AC$42</definedName>
    <definedName name="uebersetzung1">GearCalc!$G$45</definedName>
    <definedName name="uebersetzung1gang1">GearCalc!$C$50</definedName>
    <definedName name="uebersetzung1gang2">GearCalc!$D$50</definedName>
    <definedName name="uebersetzung1gang3">GearCalc!$E$50</definedName>
    <definedName name="uebersetzung1gang4">GearCalc!$F$50</definedName>
    <definedName name="uebersetzung1gang5">GearCalc!$G$50</definedName>
    <definedName name="uebersetzung1gang6">GearCalc!$H$50</definedName>
    <definedName name="uebersetzung2">GearCalc!$O$45</definedName>
    <definedName name="uebersetzung2gang1">GearCalc!$K$50</definedName>
    <definedName name="uebersetzung2gang2">GearCalc!$L$50</definedName>
    <definedName name="uebersetzung2gang3">GearCalc!$M$50</definedName>
    <definedName name="uebersetzung2gang4">GearCalc!$N$50</definedName>
    <definedName name="uebersetzung2gang5">GearCalc!$O$50</definedName>
    <definedName name="uebersetzung2gang6">GearCalc!$P$50</definedName>
    <definedName name="uebersetzung3">GearCalc!$W$45</definedName>
    <definedName name="uebersetzung3gang1">GearCalc!$S$50</definedName>
    <definedName name="uebersetzung3gang2">GearCalc!$T$50</definedName>
    <definedName name="uebersetzung3gang3">GearCalc!$U$50</definedName>
    <definedName name="uebersetzung3gang4">GearCalc!$V$50</definedName>
    <definedName name="uebersetzung3gang5">GearCalc!$W$50</definedName>
    <definedName name="uebersetzung3gang6">GearCalc!$X$50</definedName>
    <definedName name="uebersetzung4">GearCalc!$AE$45</definedName>
    <definedName name="uebersetzung4gang1">GearCalc!$AA$50</definedName>
    <definedName name="uebersetzung4gang2">GearCalc!$AB$50</definedName>
    <definedName name="uebersetzung4gang3">GearCalc!$AC$50</definedName>
    <definedName name="uebersetzung4gang4">GearCalc!$AD$50</definedName>
    <definedName name="uebersetzung4gang5">GearCalc!$AE$50</definedName>
    <definedName name="uebersetzung4gang6">GearCalc!$AF$50</definedName>
    <definedName name="us">GearCalc!#REF!</definedName>
  </definedNames>
  <calcPr calcId="145621"/>
</workbook>
</file>

<file path=xl/calcChain.xml><?xml version="1.0" encoding="utf-8"?>
<calcChain xmlns="http://schemas.openxmlformats.org/spreadsheetml/2006/main">
  <c r="AF50" i="1" l="1"/>
  <c r="AE50" i="1"/>
  <c r="AD50" i="1"/>
  <c r="AC50" i="1"/>
  <c r="AB50" i="1"/>
  <c r="AA50" i="1"/>
  <c r="X50" i="1"/>
  <c r="W50" i="1"/>
  <c r="V50" i="1"/>
  <c r="U50" i="1"/>
  <c r="T50" i="1"/>
  <c r="S50" i="1"/>
  <c r="P50" i="1"/>
  <c r="O50" i="1"/>
  <c r="N50" i="1"/>
  <c r="M50" i="1"/>
  <c r="L50" i="1"/>
  <c r="K50" i="1"/>
  <c r="H50" i="1"/>
  <c r="G50" i="1"/>
  <c r="F50" i="1"/>
  <c r="E50" i="1"/>
  <c r="D50" i="1"/>
  <c r="C50" i="1"/>
  <c r="Z66" i="1" l="1"/>
  <c r="AF57" i="1"/>
  <c r="AE57" i="1"/>
  <c r="AD57" i="1"/>
  <c r="AE61" i="1"/>
  <c r="AE45" i="1"/>
  <c r="R66" i="1"/>
  <c r="R67" i="1" s="1"/>
  <c r="X57" i="1"/>
  <c r="W57" i="1"/>
  <c r="V57" i="1"/>
  <c r="W61" i="1"/>
  <c r="W45" i="1"/>
  <c r="J66" i="1"/>
  <c r="N57" i="1"/>
  <c r="O45" i="1"/>
  <c r="U57" i="1" l="1"/>
  <c r="AC57" i="1"/>
  <c r="O57" i="1"/>
  <c r="T57" i="1"/>
  <c r="AB57" i="1"/>
  <c r="W59" i="1"/>
  <c r="AE59" i="1"/>
  <c r="W60" i="1"/>
  <c r="AE60" i="1"/>
  <c r="AF66" i="1"/>
  <c r="AB66" i="1"/>
  <c r="AC66" i="1"/>
  <c r="AD66" i="1"/>
  <c r="AE66" i="1"/>
  <c r="AA66" i="1"/>
  <c r="AE65" i="1"/>
  <c r="AA65" i="1"/>
  <c r="AD65" i="1"/>
  <c r="AC65" i="1"/>
  <c r="AF65" i="1"/>
  <c r="AB65" i="1"/>
  <c r="X66" i="1"/>
  <c r="W67" i="1"/>
  <c r="T66" i="1"/>
  <c r="S67" i="1"/>
  <c r="X67" i="1"/>
  <c r="T67" i="1"/>
  <c r="V66" i="1"/>
  <c r="U66" i="1"/>
  <c r="W66" i="1"/>
  <c r="V67" i="1"/>
  <c r="U67" i="1"/>
  <c r="S66" i="1"/>
  <c r="X65" i="1"/>
  <c r="T65" i="1"/>
  <c r="W65" i="1"/>
  <c r="S65" i="1"/>
  <c r="V65" i="1"/>
  <c r="U65" i="1"/>
  <c r="P66" i="1"/>
  <c r="O66" i="1"/>
  <c r="N66" i="1"/>
  <c r="M66" i="1"/>
  <c r="P65" i="1"/>
  <c r="O65" i="1"/>
  <c r="N65" i="1"/>
  <c r="M65" i="1"/>
  <c r="L66" i="1"/>
  <c r="L65" i="1"/>
  <c r="O61" i="1"/>
  <c r="K66" i="1"/>
  <c r="K65" i="1"/>
  <c r="P57" i="1"/>
  <c r="M57" i="1"/>
  <c r="L57" i="1"/>
  <c r="O59" i="1"/>
  <c r="O60" i="1"/>
  <c r="Z67" i="1"/>
  <c r="AA67" i="1" s="1"/>
  <c r="R68" i="1"/>
  <c r="U68" i="1" s="1"/>
  <c r="J67" i="1"/>
  <c r="O67" i="1" s="1"/>
  <c r="G60" i="1"/>
  <c r="G61" i="1"/>
  <c r="T68" i="1" l="1"/>
  <c r="W68" i="1"/>
  <c r="N67" i="1"/>
  <c r="P67" i="1"/>
  <c r="S68" i="1"/>
  <c r="V68" i="1"/>
  <c r="K67" i="1"/>
  <c r="AE67" i="1"/>
  <c r="AF67" i="1"/>
  <c r="AB67" i="1"/>
  <c r="AC67" i="1"/>
  <c r="AD67" i="1"/>
  <c r="L67" i="1"/>
  <c r="M67" i="1"/>
  <c r="X68" i="1"/>
  <c r="Z68" i="1"/>
  <c r="R69" i="1"/>
  <c r="J68" i="1"/>
  <c r="H57" i="1"/>
  <c r="O68" i="1" l="1"/>
  <c r="M68" i="1"/>
  <c r="P68" i="1"/>
  <c r="N68" i="1"/>
  <c r="L68" i="1"/>
  <c r="K68" i="1"/>
  <c r="V69" i="1"/>
  <c r="S69" i="1"/>
  <c r="T69" i="1"/>
  <c r="W69" i="1"/>
  <c r="X69" i="1"/>
  <c r="U69" i="1"/>
  <c r="AD68" i="1"/>
  <c r="AB68" i="1"/>
  <c r="AE68" i="1"/>
  <c r="AF68" i="1"/>
  <c r="AC68" i="1"/>
  <c r="AA68" i="1"/>
  <c r="Z69" i="1"/>
  <c r="R70" i="1"/>
  <c r="J69" i="1"/>
  <c r="B66" i="1"/>
  <c r="F57" i="1"/>
  <c r="O69" i="1" l="1"/>
  <c r="M69" i="1"/>
  <c r="L69" i="1"/>
  <c r="K69" i="1"/>
  <c r="P69" i="1"/>
  <c r="N69" i="1"/>
  <c r="V70" i="1"/>
  <c r="W70" i="1"/>
  <c r="T70" i="1"/>
  <c r="U70" i="1"/>
  <c r="X70" i="1"/>
  <c r="S70" i="1"/>
  <c r="AC69" i="1"/>
  <c r="AD69" i="1"/>
  <c r="AE69" i="1"/>
  <c r="AF69" i="1"/>
  <c r="AB69" i="1"/>
  <c r="AA69" i="1"/>
  <c r="Z70" i="1"/>
  <c r="R71" i="1"/>
  <c r="J70" i="1"/>
  <c r="B67" i="1"/>
  <c r="G59" i="1"/>
  <c r="G57" i="1"/>
  <c r="E57" i="1"/>
  <c r="D57" i="1"/>
  <c r="G45" i="1"/>
  <c r="AF70" i="1" l="1"/>
  <c r="AB70" i="1"/>
  <c r="AC70" i="1"/>
  <c r="AD70" i="1"/>
  <c r="AE70" i="1"/>
  <c r="AA70" i="1"/>
  <c r="S71" i="1"/>
  <c r="U71" i="1"/>
  <c r="W71" i="1"/>
  <c r="T71" i="1"/>
  <c r="X71" i="1"/>
  <c r="V71" i="1"/>
  <c r="K70" i="1"/>
  <c r="O70" i="1"/>
  <c r="M70" i="1"/>
  <c r="P70" i="1"/>
  <c r="N70" i="1"/>
  <c r="L70" i="1"/>
  <c r="Z71" i="1"/>
  <c r="R72" i="1"/>
  <c r="J71" i="1"/>
  <c r="E65" i="1"/>
  <c r="H65" i="1"/>
  <c r="D65" i="1"/>
  <c r="G65" i="1"/>
  <c r="F65" i="1"/>
  <c r="C65" i="1"/>
  <c r="C66" i="1"/>
  <c r="B68" i="1"/>
  <c r="C67" i="1"/>
  <c r="AE71" i="1" l="1"/>
  <c r="AF71" i="1"/>
  <c r="AC71" i="1"/>
  <c r="AD71" i="1"/>
  <c r="AB71" i="1"/>
  <c r="AA71" i="1"/>
  <c r="W72" i="1"/>
  <c r="T72" i="1"/>
  <c r="U72" i="1"/>
  <c r="X72" i="1"/>
  <c r="V72" i="1"/>
  <c r="S72" i="1"/>
  <c r="O71" i="1"/>
  <c r="M71" i="1"/>
  <c r="L71" i="1"/>
  <c r="K71" i="1"/>
  <c r="P71" i="1"/>
  <c r="N71" i="1"/>
  <c r="Z72" i="1"/>
  <c r="R73" i="1"/>
  <c r="J72" i="1"/>
  <c r="B69" i="1"/>
  <c r="H69" i="1" s="1"/>
  <c r="C68" i="1"/>
  <c r="E67" i="1"/>
  <c r="E68" i="1"/>
  <c r="E66" i="1"/>
  <c r="H67" i="1"/>
  <c r="H68" i="1"/>
  <c r="H66" i="1"/>
  <c r="D67" i="1"/>
  <c r="D66" i="1"/>
  <c r="D68" i="1"/>
  <c r="G66" i="1"/>
  <c r="G68" i="1"/>
  <c r="G67" i="1"/>
  <c r="F66" i="1"/>
  <c r="F68" i="1"/>
  <c r="F67" i="1"/>
  <c r="U73" i="1" l="1"/>
  <c r="V73" i="1"/>
  <c r="S73" i="1"/>
  <c r="T73" i="1"/>
  <c r="W73" i="1"/>
  <c r="X73" i="1"/>
  <c r="AD72" i="1"/>
  <c r="AE72" i="1"/>
  <c r="AF72" i="1"/>
  <c r="AB72" i="1"/>
  <c r="AC72" i="1"/>
  <c r="AA72" i="1"/>
  <c r="K72" i="1"/>
  <c r="O72" i="1"/>
  <c r="M72" i="1"/>
  <c r="P72" i="1"/>
  <c r="N72" i="1"/>
  <c r="L72" i="1"/>
  <c r="Z73" i="1"/>
  <c r="R74" i="1"/>
  <c r="J73" i="1"/>
  <c r="F69" i="1"/>
  <c r="G69" i="1"/>
  <c r="D69" i="1"/>
  <c r="E69" i="1"/>
  <c r="B70" i="1"/>
  <c r="C69" i="1"/>
  <c r="X74" i="1" l="1"/>
  <c r="S74" i="1"/>
  <c r="V74" i="1"/>
  <c r="W74" i="1"/>
  <c r="T74" i="1"/>
  <c r="U74" i="1"/>
  <c r="AC73" i="1"/>
  <c r="AD73" i="1"/>
  <c r="AE73" i="1"/>
  <c r="AF73" i="1"/>
  <c r="AB73" i="1"/>
  <c r="AA73" i="1"/>
  <c r="O73" i="1"/>
  <c r="M73" i="1"/>
  <c r="L73" i="1"/>
  <c r="K73" i="1"/>
  <c r="P73" i="1"/>
  <c r="N73" i="1"/>
  <c r="Z74" i="1"/>
  <c r="R75" i="1"/>
  <c r="J74" i="1"/>
  <c r="B71" i="1"/>
  <c r="C70" i="1"/>
  <c r="G70" i="1"/>
  <c r="E70" i="1"/>
  <c r="F70" i="1"/>
  <c r="H70" i="1"/>
  <c r="D70" i="1"/>
  <c r="P74" i="1" l="1"/>
  <c r="N74" i="1"/>
  <c r="L74" i="1"/>
  <c r="K74" i="1"/>
  <c r="O74" i="1"/>
  <c r="M74" i="1"/>
  <c r="S75" i="1"/>
  <c r="U75" i="1"/>
  <c r="W75" i="1"/>
  <c r="T75" i="1"/>
  <c r="X75" i="1"/>
  <c r="V75" i="1"/>
  <c r="AF74" i="1"/>
  <c r="AB74" i="1"/>
  <c r="AC74" i="1"/>
  <c r="AD74" i="1"/>
  <c r="AE74" i="1"/>
  <c r="AA74" i="1"/>
  <c r="Z75" i="1"/>
  <c r="R76" i="1"/>
  <c r="J75" i="1"/>
  <c r="B72" i="1"/>
  <c r="C71" i="1"/>
  <c r="E71" i="1"/>
  <c r="H71" i="1"/>
  <c r="D71" i="1"/>
  <c r="F71" i="1"/>
  <c r="G71" i="1"/>
  <c r="V76" i="1" l="1"/>
  <c r="S76" i="1"/>
  <c r="W76" i="1"/>
  <c r="T76" i="1"/>
  <c r="U76" i="1"/>
  <c r="X76" i="1"/>
  <c r="AE75" i="1"/>
  <c r="AB75" i="1"/>
  <c r="AF75" i="1"/>
  <c r="AC75" i="1"/>
  <c r="AD75" i="1"/>
  <c r="AA75" i="1"/>
  <c r="P75" i="1"/>
  <c r="N75" i="1"/>
  <c r="O75" i="1"/>
  <c r="M75" i="1"/>
  <c r="L75" i="1"/>
  <c r="K75" i="1"/>
  <c r="Z76" i="1"/>
  <c r="R77" i="1"/>
  <c r="J76" i="1"/>
  <c r="B73" i="1"/>
  <c r="C72" i="1"/>
  <c r="G72" i="1"/>
  <c r="F72" i="1"/>
  <c r="E72" i="1"/>
  <c r="D72" i="1"/>
  <c r="H72" i="1"/>
  <c r="AD76" i="1" l="1"/>
  <c r="AE76" i="1"/>
  <c r="AB76" i="1"/>
  <c r="AF76" i="1"/>
  <c r="AC76" i="1"/>
  <c r="AA76" i="1"/>
  <c r="P76" i="1"/>
  <c r="N76" i="1"/>
  <c r="L76" i="1"/>
  <c r="K76" i="1"/>
  <c r="O76" i="1"/>
  <c r="M76" i="1"/>
  <c r="W77" i="1"/>
  <c r="X77" i="1"/>
  <c r="U77" i="1"/>
  <c r="V77" i="1"/>
  <c r="S77" i="1"/>
  <c r="T77" i="1"/>
  <c r="Z77" i="1"/>
  <c r="R78" i="1"/>
  <c r="J77" i="1"/>
  <c r="B74" i="1"/>
  <c r="C73" i="1"/>
  <c r="G73" i="1"/>
  <c r="E73" i="1"/>
  <c r="H73" i="1"/>
  <c r="D73" i="1"/>
  <c r="F73" i="1"/>
  <c r="P77" i="1" l="1"/>
  <c r="N77" i="1"/>
  <c r="O77" i="1"/>
  <c r="M77" i="1"/>
  <c r="L77" i="1"/>
  <c r="K77" i="1"/>
  <c r="T78" i="1"/>
  <c r="U78" i="1"/>
  <c r="X78" i="1"/>
  <c r="S78" i="1"/>
  <c r="V78" i="1"/>
  <c r="W78" i="1"/>
  <c r="AC77" i="1"/>
  <c r="AD77" i="1"/>
  <c r="AE77" i="1"/>
  <c r="AF77" i="1"/>
  <c r="AB77" i="1"/>
  <c r="AA77" i="1"/>
  <c r="Z78" i="1"/>
  <c r="R79" i="1"/>
  <c r="J78" i="1"/>
  <c r="B75" i="1"/>
  <c r="C74" i="1"/>
  <c r="E74" i="1"/>
  <c r="H74" i="1"/>
  <c r="D74" i="1"/>
  <c r="G74" i="1"/>
  <c r="F74" i="1"/>
  <c r="P78" i="1" l="1"/>
  <c r="N78" i="1"/>
  <c r="L78" i="1"/>
  <c r="K78" i="1"/>
  <c r="O78" i="1"/>
  <c r="M78" i="1"/>
  <c r="X79" i="1"/>
  <c r="V79" i="1"/>
  <c r="S79" i="1"/>
  <c r="U79" i="1"/>
  <c r="W79" i="1"/>
  <c r="T79" i="1"/>
  <c r="AF78" i="1"/>
  <c r="AB78" i="1"/>
  <c r="AC78" i="1"/>
  <c r="AD78" i="1"/>
  <c r="AE78" i="1"/>
  <c r="AA78" i="1"/>
  <c r="Z79" i="1"/>
  <c r="R80" i="1"/>
  <c r="J79" i="1"/>
  <c r="B76" i="1"/>
  <c r="C75" i="1"/>
  <c r="D75" i="1"/>
  <c r="G75" i="1"/>
  <c r="E75" i="1"/>
  <c r="H75" i="1"/>
  <c r="F75" i="1"/>
  <c r="K79" i="1" l="1"/>
  <c r="P79" i="1"/>
  <c r="N79" i="1"/>
  <c r="O79" i="1"/>
  <c r="M79" i="1"/>
  <c r="L79" i="1"/>
  <c r="V80" i="1"/>
  <c r="S80" i="1"/>
  <c r="W80" i="1"/>
  <c r="T80" i="1"/>
  <c r="U80" i="1"/>
  <c r="X80" i="1"/>
  <c r="AE79" i="1"/>
  <c r="AF79" i="1"/>
  <c r="AC79" i="1"/>
  <c r="AD79" i="1"/>
  <c r="AB79" i="1"/>
  <c r="AA79" i="1"/>
  <c r="Z80" i="1"/>
  <c r="R81" i="1"/>
  <c r="J80" i="1"/>
  <c r="B77" i="1"/>
  <c r="C76" i="1"/>
  <c r="D76" i="1"/>
  <c r="E76" i="1"/>
  <c r="H76" i="1"/>
  <c r="G76" i="1"/>
  <c r="F76" i="1"/>
  <c r="AD80" i="1" l="1"/>
  <c r="AE80" i="1"/>
  <c r="AF80" i="1"/>
  <c r="AC80" i="1"/>
  <c r="AB80" i="1"/>
  <c r="AA80" i="1"/>
  <c r="P80" i="1"/>
  <c r="N80" i="1"/>
  <c r="L80" i="1"/>
  <c r="K80" i="1"/>
  <c r="O80" i="1"/>
  <c r="M80" i="1"/>
  <c r="V81" i="1"/>
  <c r="S81" i="1"/>
  <c r="T81" i="1"/>
  <c r="W81" i="1"/>
  <c r="X81" i="1"/>
  <c r="U81" i="1"/>
  <c r="Z81" i="1"/>
  <c r="R82" i="1"/>
  <c r="J81" i="1"/>
  <c r="B78" i="1"/>
  <c r="C77" i="1"/>
  <c r="H77" i="1"/>
  <c r="G77" i="1"/>
  <c r="F77" i="1"/>
  <c r="E77" i="1"/>
  <c r="D77" i="1"/>
  <c r="T82" i="1" l="1"/>
  <c r="U82" i="1"/>
  <c r="X82" i="1"/>
  <c r="S82" i="1"/>
  <c r="V82" i="1"/>
  <c r="W82" i="1"/>
  <c r="AC81" i="1"/>
  <c r="AD81" i="1"/>
  <c r="AE81" i="1"/>
  <c r="AF81" i="1"/>
  <c r="AB81" i="1"/>
  <c r="AA81" i="1"/>
  <c r="K81" i="1"/>
  <c r="P81" i="1"/>
  <c r="N81" i="1"/>
  <c r="O81" i="1"/>
  <c r="M81" i="1"/>
  <c r="L81" i="1"/>
  <c r="Z82" i="1"/>
  <c r="R83" i="1"/>
  <c r="J82" i="1"/>
  <c r="B79" i="1"/>
  <c r="C78" i="1"/>
  <c r="D78" i="1"/>
  <c r="G78" i="1"/>
  <c r="E78" i="1"/>
  <c r="H78" i="1"/>
  <c r="F78" i="1"/>
  <c r="O82" i="1" l="1"/>
  <c r="M82" i="1"/>
  <c r="P82" i="1"/>
  <c r="N82" i="1"/>
  <c r="L82" i="1"/>
  <c r="K82" i="1"/>
  <c r="W83" i="1"/>
  <c r="T83" i="1"/>
  <c r="X83" i="1"/>
  <c r="V83" i="1"/>
  <c r="S83" i="1"/>
  <c r="U83" i="1"/>
  <c r="AF82" i="1"/>
  <c r="AB82" i="1"/>
  <c r="AC82" i="1"/>
  <c r="AD82" i="1"/>
  <c r="AE82" i="1"/>
  <c r="AA82" i="1"/>
  <c r="Z83" i="1"/>
  <c r="R84" i="1"/>
  <c r="J83" i="1"/>
  <c r="B80" i="1"/>
  <c r="C79" i="1"/>
  <c r="E79" i="1"/>
  <c r="H79" i="1"/>
  <c r="D79" i="1"/>
  <c r="G79" i="1"/>
  <c r="F79" i="1"/>
  <c r="O83" i="1" l="1"/>
  <c r="M83" i="1"/>
  <c r="L83" i="1"/>
  <c r="K83" i="1"/>
  <c r="P83" i="1"/>
  <c r="N83" i="1"/>
  <c r="U84" i="1"/>
  <c r="X84" i="1"/>
  <c r="V84" i="1"/>
  <c r="S84" i="1"/>
  <c r="W84" i="1"/>
  <c r="T84" i="1"/>
  <c r="AE83" i="1"/>
  <c r="AF83" i="1"/>
  <c r="AB83" i="1"/>
  <c r="AC83" i="1"/>
  <c r="AD83" i="1"/>
  <c r="AA83" i="1"/>
  <c r="Z84" i="1"/>
  <c r="R85" i="1"/>
  <c r="J84" i="1"/>
  <c r="B81" i="1"/>
  <c r="C80" i="1"/>
  <c r="D80" i="1"/>
  <c r="G80" i="1"/>
  <c r="E80" i="1"/>
  <c r="H80" i="1"/>
  <c r="F80" i="1"/>
  <c r="AD84" i="1" l="1"/>
  <c r="AB84" i="1"/>
  <c r="AE84" i="1"/>
  <c r="AF84" i="1"/>
  <c r="AC84" i="1"/>
  <c r="AA84" i="1"/>
  <c r="O84" i="1"/>
  <c r="M84" i="1"/>
  <c r="P84" i="1"/>
  <c r="N84" i="1"/>
  <c r="L84" i="1"/>
  <c r="K84" i="1"/>
  <c r="V85" i="1"/>
  <c r="S85" i="1"/>
  <c r="T85" i="1"/>
  <c r="W85" i="1"/>
  <c r="X85" i="1"/>
  <c r="U85" i="1"/>
  <c r="Z85" i="1"/>
  <c r="R86" i="1"/>
  <c r="J85" i="1"/>
  <c r="B82" i="1"/>
  <c r="C81" i="1"/>
  <c r="F81" i="1"/>
  <c r="D81" i="1"/>
  <c r="E81" i="1"/>
  <c r="H81" i="1"/>
  <c r="G81" i="1"/>
  <c r="AC85" i="1" l="1"/>
  <c r="AD85" i="1"/>
  <c r="AE85" i="1"/>
  <c r="AF85" i="1"/>
  <c r="AB85" i="1"/>
  <c r="AA85" i="1"/>
  <c r="O85" i="1"/>
  <c r="M85" i="1"/>
  <c r="L85" i="1"/>
  <c r="K85" i="1"/>
  <c r="P85" i="1"/>
  <c r="N85" i="1"/>
  <c r="V86" i="1"/>
  <c r="W86" i="1"/>
  <c r="T86" i="1"/>
  <c r="U86" i="1"/>
  <c r="X86" i="1"/>
  <c r="S86" i="1"/>
  <c r="Z86" i="1"/>
  <c r="R87" i="1"/>
  <c r="J86" i="1"/>
  <c r="B83" i="1"/>
  <c r="C82" i="1"/>
  <c r="G82" i="1"/>
  <c r="H82" i="1"/>
  <c r="F82" i="1"/>
  <c r="E82" i="1"/>
  <c r="D82" i="1"/>
  <c r="AF86" i="1" l="1"/>
  <c r="AB86" i="1"/>
  <c r="AD86" i="1"/>
  <c r="AE86" i="1"/>
  <c r="AC86" i="1"/>
  <c r="AA86" i="1"/>
  <c r="K86" i="1"/>
  <c r="O86" i="1"/>
  <c r="M86" i="1"/>
  <c r="P86" i="1"/>
  <c r="N86" i="1"/>
  <c r="L86" i="1"/>
  <c r="S87" i="1"/>
  <c r="U87" i="1"/>
  <c r="W87" i="1"/>
  <c r="T87" i="1"/>
  <c r="X87" i="1"/>
  <c r="V87" i="1"/>
  <c r="Z87" i="1"/>
  <c r="R88" i="1"/>
  <c r="J87" i="1"/>
  <c r="B84" i="1"/>
  <c r="C83" i="1"/>
  <c r="G83" i="1"/>
  <c r="F83" i="1"/>
  <c r="E83" i="1"/>
  <c r="D83" i="1"/>
  <c r="H83" i="1"/>
  <c r="O87" i="1" l="1"/>
  <c r="M87" i="1"/>
  <c r="L87" i="1"/>
  <c r="K87" i="1"/>
  <c r="P87" i="1"/>
  <c r="N87" i="1"/>
  <c r="W88" i="1"/>
  <c r="T88" i="1"/>
  <c r="X88" i="1"/>
  <c r="U88" i="1"/>
  <c r="V88" i="1"/>
  <c r="S88" i="1"/>
  <c r="AE87" i="1"/>
  <c r="AB87" i="1"/>
  <c r="AF87" i="1"/>
  <c r="AD87" i="1"/>
  <c r="AC87" i="1"/>
  <c r="AA87" i="1"/>
  <c r="Z88" i="1"/>
  <c r="J88" i="1"/>
  <c r="B85" i="1"/>
  <c r="C84" i="1"/>
  <c r="E84" i="1"/>
  <c r="H84" i="1"/>
  <c r="F84" i="1"/>
  <c r="D84" i="1"/>
  <c r="G84" i="1"/>
  <c r="AD88" i="1" l="1"/>
  <c r="AE88" i="1"/>
  <c r="AB88" i="1"/>
  <c r="AF88" i="1"/>
  <c r="AC88" i="1"/>
  <c r="AA88" i="1"/>
  <c r="K88" i="1"/>
  <c r="O88" i="1"/>
  <c r="M88" i="1"/>
  <c r="P88" i="1"/>
  <c r="N88" i="1"/>
  <c r="L88" i="1"/>
  <c r="B86" i="1"/>
  <c r="C85" i="1"/>
  <c r="H85" i="1"/>
  <c r="D85" i="1"/>
  <c r="G85" i="1"/>
  <c r="F85" i="1"/>
  <c r="E85" i="1"/>
  <c r="B87" i="1" l="1"/>
  <c r="C86" i="1"/>
  <c r="G86" i="1"/>
  <c r="E86" i="1"/>
  <c r="H86" i="1"/>
  <c r="F86" i="1"/>
  <c r="D86" i="1"/>
  <c r="B88" i="1" l="1"/>
  <c r="C87" i="1"/>
  <c r="H87" i="1"/>
  <c r="E87" i="1"/>
  <c r="D87" i="1"/>
  <c r="G87" i="1"/>
  <c r="F87" i="1"/>
  <c r="C88" i="1" l="1"/>
  <c r="D88" i="1"/>
  <c r="F88" i="1"/>
  <c r="E88" i="1"/>
  <c r="H88" i="1"/>
  <c r="G88" i="1"/>
</calcChain>
</file>

<file path=xl/sharedStrings.xml><?xml version="1.0" encoding="utf-8"?>
<sst xmlns="http://schemas.openxmlformats.org/spreadsheetml/2006/main" count="302" uniqueCount="156">
  <si>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</si>
  <si>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</si>
  <si>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</si>
  <si>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</si>
  <si>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</si>
  <si>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</si>
  <si>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</si>
  <si>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</si>
  <si>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</si>
  <si>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</si>
  <si>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</si>
  <si>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</si>
  <si>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</si>
  <si>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</si>
  <si>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</si>
  <si>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</si>
  <si>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</si>
  <si>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</si>
  <si>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</si>
  <si>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</si>
  <si>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</si>
  <si>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</si>
  <si>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</si>
  <si>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</si>
  <si>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</si>
  <si>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</si>
  <si>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</si>
  <si>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</si>
  <si>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</si>
  <si>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</si>
  <si>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</si>
  <si>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</si>
  <si>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</si>
  <si>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</si>
  <si>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</si>
  <si>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</si>
  <si>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</si>
  <si>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</si>
  <si>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</si>
  <si>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</si>
  <si>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</si>
  <si>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GearCalc  by Motorhead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</si>
  <si>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</si>
  <si>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</si>
  <si>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</si>
  <si>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</si>
  <si>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</si>
  <si>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</si>
  <si>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</si>
  <si>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</si>
  <si>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</si>
  <si>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</si>
  <si>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</si>
  <si>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</si>
  <si>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</si>
  <si>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</si>
  <si>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</si>
  <si>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</si>
  <si>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</si>
  <si>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</si>
  <si>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</si>
  <si>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</si>
  <si>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</si>
  <si>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</si>
  <si>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</si>
  <si>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</si>
  <si>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</si>
  <si>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</si>
  <si>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</si>
  <si>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</si>
  <si>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</si>
  <si>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</si>
  <si>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</si>
  <si>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</si>
  <si>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</si>
  <si>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</si>
  <si>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</si>
  <si>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</si>
  <si>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</si>
  <si>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</si>
  <si>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</si>
  <si>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</si>
  <si>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</si>
  <si>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</si>
  <si>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</si>
  <si>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</si>
  <si>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</si>
  <si>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</si>
  <si>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</si>
  <si>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</si>
  <si>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</si>
  <si>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</si>
  <si>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</si>
  <si>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</si>
  <si>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</si>
  <si>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</si>
  <si>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</si>
  <si>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</si>
  <si>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</si>
  <si>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</si>
  <si>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</si>
  <si>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</si>
  <si>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</si>
  <si>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</si>
  <si>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</si>
  <si>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</si>
  <si>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</si>
  <si>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</si>
  <si>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</si>
  <si>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</si>
  <si>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</si>
  <si>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</si>
  <si>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</si>
  <si>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</si>
  <si>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</si>
  <si>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</si>
  <si>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</si>
  <si>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</si>
  <si>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</si>
  <si>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</si>
  <si>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</si>
  <si>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</si>
  <si>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</si>
  <si>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</si>
  <si>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</si>
  <si>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</si>
  <si>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</si>
  <si>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</si>
  <si>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</si>
  <si>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</si>
  <si>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</si>
  <si>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</si>
  <si>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</si>
  <si>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</si>
  <si>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</si>
  <si>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</si>
  <si>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</si>
  <si>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</si>
  <si>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</si>
  <si>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</si>
  <si>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</si>
  <si>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</si>
  <si>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</si>
  <si>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</si>
  <si>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</si>
  <si>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</si>
  <si>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</si>
  <si>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</si>
  <si>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</si>
  <si>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</si>
  <si>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</si>
  <si>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GearCalc v2.9 by Motorhead</t>
  </si>
  <si>
    <t>2.56 + Z48 DRT vierter</t>
  </si>
  <si>
    <t>2.46 + Runner</t>
  </si>
  <si>
    <t>2.56 + Runner + 3.5"Reifen</t>
  </si>
  <si>
    <t>2.34 + ZIRRI vierter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</si>
</sst>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indexed="8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9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" fontId="6" fillId="7" borderId="8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9506907586584E-2"/>
          <c:y val="2.2463368103266303E-2"/>
          <c:w val="0.90519590274017081"/>
          <c:h val="0.86817567379191407"/>
        </c:manualLayout>
      </c:layout>
      <c:scatterChart>
        <c:scatterStyle val="smoothMarker"/>
        <c:varyColors val="0"/>
        <c:ser>
          <c:idx val="0"/>
          <c:order val="0"/>
          <c:tx>
            <c:v>S1G1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GearCalc!$C$65:$C$88</c:f>
              <c:numCache>
                <c:formatCode>0</c:formatCode>
                <c:ptCount val="24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</c:numCache>
            </c:numRef>
          </c:yVal>
          <c:smooth val="1"/>
        </c:ser>
        <c:ser>
          <c:idx val="1"/>
          <c:order val="1"/>
          <c:tx>
            <c:v>S1G2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GearCalc!$D$65:$D$88</c:f>
              <c:numCache>
                <c:formatCode>0</c:formatCode>
                <c:ptCount val="24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</c:numCache>
            </c:numRef>
          </c:yVal>
          <c:smooth val="1"/>
        </c:ser>
        <c:ser>
          <c:idx val="2"/>
          <c:order val="2"/>
          <c:tx>
            <c:v>S1G3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GearCalc!$E$65:$E$88</c:f>
              <c:numCache>
                <c:formatCode>0</c:formatCode>
                <c:ptCount val="24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</c:numCache>
            </c:numRef>
          </c:yVal>
          <c:smooth val="1"/>
        </c:ser>
        <c:ser>
          <c:idx val="3"/>
          <c:order val="3"/>
          <c:tx>
            <c:v>S1G4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GearCalc!$F$65:$F$88</c:f>
              <c:numCache>
                <c:formatCode>0</c:formatCode>
                <c:ptCount val="24"/>
                <c:pt idx="0">
                  <c:v>6.7255434782608701</c:v>
                </c:pt>
                <c:pt idx="1">
                  <c:v>13.45108695652174</c:v>
                </c:pt>
                <c:pt idx="2">
                  <c:v>20.176630434782613</c:v>
                </c:pt>
                <c:pt idx="3">
                  <c:v>26.90217391304348</c:v>
                </c:pt>
                <c:pt idx="4">
                  <c:v>33.627717391304351</c:v>
                </c:pt>
                <c:pt idx="5">
                  <c:v>40.353260869565226</c:v>
                </c:pt>
                <c:pt idx="6">
                  <c:v>47.078804347826093</c:v>
                </c:pt>
                <c:pt idx="7">
                  <c:v>53.804347826086961</c:v>
                </c:pt>
                <c:pt idx="8">
                  <c:v>60.529891304347835</c:v>
                </c:pt>
                <c:pt idx="9">
                  <c:v>67.255434782608702</c:v>
                </c:pt>
                <c:pt idx="10">
                  <c:v>73.980978260869577</c:v>
                </c:pt>
                <c:pt idx="11">
                  <c:v>80.706521739130451</c:v>
                </c:pt>
                <c:pt idx="12">
                  <c:v>87.432065217391312</c:v>
                </c:pt>
                <c:pt idx="13">
                  <c:v>94.157608695652186</c:v>
                </c:pt>
                <c:pt idx="14">
                  <c:v>100.88315217391306</c:v>
                </c:pt>
                <c:pt idx="15">
                  <c:v>107.60869565217392</c:v>
                </c:pt>
                <c:pt idx="16">
                  <c:v>114.3342391304348</c:v>
                </c:pt>
                <c:pt idx="17">
                  <c:v>121.05978260869567</c:v>
                </c:pt>
                <c:pt idx="18">
                  <c:v>127.78532608695654</c:v>
                </c:pt>
                <c:pt idx="19">
                  <c:v>134.5108695652174</c:v>
                </c:pt>
                <c:pt idx="20">
                  <c:v>141.23641304347828</c:v>
                </c:pt>
                <c:pt idx="21">
                  <c:v>147.96195652173915</c:v>
                </c:pt>
                <c:pt idx="22">
                  <c:v>154.68750000000003</c:v>
                </c:pt>
                <c:pt idx="23">
                  <c:v>161.4130434782609</c:v>
                </c:pt>
              </c:numCache>
            </c:numRef>
          </c:yVal>
          <c:smooth val="1"/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GearCalc!$G$65:$G$88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GearCalc!$B$65:$B$88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GearCalc!$H$65:$H$88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S2G1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GearCalc!$K$65:$K$88</c:f>
              <c:numCache>
                <c:formatCode>0</c:formatCode>
                <c:ptCount val="24"/>
                <c:pt idx="0">
                  <c:v>2.6236881559220389</c:v>
                </c:pt>
                <c:pt idx="1">
                  <c:v>5.2473763118440777</c:v>
                </c:pt>
                <c:pt idx="2">
                  <c:v>7.871064467766117</c:v>
                </c:pt>
                <c:pt idx="3">
                  <c:v>10.494752623688155</c:v>
                </c:pt>
                <c:pt idx="4">
                  <c:v>13.118440779610195</c:v>
                </c:pt>
                <c:pt idx="5">
                  <c:v>15.742128935532234</c:v>
                </c:pt>
                <c:pt idx="6">
                  <c:v>18.365817091454272</c:v>
                </c:pt>
                <c:pt idx="7">
                  <c:v>20.989505247376311</c:v>
                </c:pt>
                <c:pt idx="8">
                  <c:v>23.61319340329835</c:v>
                </c:pt>
                <c:pt idx="9">
                  <c:v>26.236881559220389</c:v>
                </c:pt>
                <c:pt idx="10">
                  <c:v>28.860569715142429</c:v>
                </c:pt>
                <c:pt idx="11">
                  <c:v>31.484257871064468</c:v>
                </c:pt>
                <c:pt idx="12">
                  <c:v>34.107946026986504</c:v>
                </c:pt>
                <c:pt idx="13">
                  <c:v>36.731634182908543</c:v>
                </c:pt>
                <c:pt idx="14">
                  <c:v>39.355322338830582</c:v>
                </c:pt>
                <c:pt idx="15">
                  <c:v>41.979010494752622</c:v>
                </c:pt>
                <c:pt idx="16">
                  <c:v>44.602698650674661</c:v>
                </c:pt>
                <c:pt idx="17">
                  <c:v>47.2263868065967</c:v>
                </c:pt>
                <c:pt idx="18">
                  <c:v>49.85007496251874</c:v>
                </c:pt>
                <c:pt idx="19">
                  <c:v>52.473763118440779</c:v>
                </c:pt>
                <c:pt idx="20">
                  <c:v>55.097451274362818</c:v>
                </c:pt>
                <c:pt idx="21">
                  <c:v>57.721139430284857</c:v>
                </c:pt>
                <c:pt idx="22">
                  <c:v>60.344827586206897</c:v>
                </c:pt>
                <c:pt idx="23">
                  <c:v>62.968515742128936</c:v>
                </c:pt>
              </c:numCache>
            </c:numRef>
          </c:yVal>
          <c:smooth val="1"/>
        </c:ser>
        <c:ser>
          <c:idx val="7"/>
          <c:order val="7"/>
          <c:tx>
            <c:v>S2G2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GearCalc!$L$65:$L$88</c:f>
              <c:numCache>
                <c:formatCode>0</c:formatCode>
                <c:ptCount val="24"/>
                <c:pt idx="0">
                  <c:v>3.9452495974235102</c:v>
                </c:pt>
                <c:pt idx="1">
                  <c:v>7.8904991948470204</c:v>
                </c:pt>
                <c:pt idx="2">
                  <c:v>11.835748792270531</c:v>
                </c:pt>
                <c:pt idx="3">
                  <c:v>15.780998389694041</c:v>
                </c:pt>
                <c:pt idx="4">
                  <c:v>19.726247987117549</c:v>
                </c:pt>
                <c:pt idx="5">
                  <c:v>23.671497584541061</c:v>
                </c:pt>
                <c:pt idx="6">
                  <c:v>27.61674718196457</c:v>
                </c:pt>
                <c:pt idx="7">
                  <c:v>31.561996779388082</c:v>
                </c:pt>
                <c:pt idx="8">
                  <c:v>35.507246376811587</c:v>
                </c:pt>
                <c:pt idx="9">
                  <c:v>39.452495974235099</c:v>
                </c:pt>
                <c:pt idx="10">
                  <c:v>43.397745571658611</c:v>
                </c:pt>
                <c:pt idx="11">
                  <c:v>47.342995169082123</c:v>
                </c:pt>
                <c:pt idx="12">
                  <c:v>51.288244766505628</c:v>
                </c:pt>
                <c:pt idx="13">
                  <c:v>55.23349436392914</c:v>
                </c:pt>
                <c:pt idx="14">
                  <c:v>59.178743961352652</c:v>
                </c:pt>
                <c:pt idx="15">
                  <c:v>63.123993558776164</c:v>
                </c:pt>
                <c:pt idx="16">
                  <c:v>67.069243156199676</c:v>
                </c:pt>
                <c:pt idx="17">
                  <c:v>71.014492753623173</c:v>
                </c:pt>
                <c:pt idx="18">
                  <c:v>74.959742351046685</c:v>
                </c:pt>
                <c:pt idx="19">
                  <c:v>78.904991948470197</c:v>
                </c:pt>
                <c:pt idx="20">
                  <c:v>82.850241545893709</c:v>
                </c:pt>
                <c:pt idx="21">
                  <c:v>86.795491143317221</c:v>
                </c:pt>
                <c:pt idx="22">
                  <c:v>90.740740740740733</c:v>
                </c:pt>
                <c:pt idx="23">
                  <c:v>94.685990338164245</c:v>
                </c:pt>
              </c:numCache>
            </c:numRef>
          </c:yVal>
          <c:smooth val="1"/>
        </c:ser>
        <c:ser>
          <c:idx val="8"/>
          <c:order val="8"/>
          <c:tx>
            <c:v>S2G3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GearCalc!$M$65:$M$88</c:f>
              <c:numCache>
                <c:formatCode>0</c:formatCode>
                <c:ptCount val="24"/>
                <c:pt idx="0">
                  <c:v>5.1739130434782608</c:v>
                </c:pt>
                <c:pt idx="1">
                  <c:v>10.347826086956522</c:v>
                </c:pt>
                <c:pt idx="2">
                  <c:v>15.521739130434781</c:v>
                </c:pt>
                <c:pt idx="3">
                  <c:v>20.695652173913043</c:v>
                </c:pt>
                <c:pt idx="4">
                  <c:v>25.869565217391301</c:v>
                </c:pt>
                <c:pt idx="5">
                  <c:v>31.043478260869563</c:v>
                </c:pt>
                <c:pt idx="6">
                  <c:v>36.217391304347821</c:v>
                </c:pt>
                <c:pt idx="7">
                  <c:v>41.391304347826086</c:v>
                </c:pt>
                <c:pt idx="8">
                  <c:v>46.565217391304344</c:v>
                </c:pt>
                <c:pt idx="9">
                  <c:v>51.739130434782602</c:v>
                </c:pt>
                <c:pt idx="10">
                  <c:v>56.913043478260867</c:v>
                </c:pt>
                <c:pt idx="11">
                  <c:v>62.086956521739125</c:v>
                </c:pt>
                <c:pt idx="12">
                  <c:v>67.260869565217391</c:v>
                </c:pt>
                <c:pt idx="13">
                  <c:v>72.434782608695642</c:v>
                </c:pt>
                <c:pt idx="14">
                  <c:v>77.608695652173907</c:v>
                </c:pt>
                <c:pt idx="15">
                  <c:v>82.782608695652172</c:v>
                </c:pt>
                <c:pt idx="16">
                  <c:v>87.956521739130423</c:v>
                </c:pt>
                <c:pt idx="17">
                  <c:v>93.130434782608688</c:v>
                </c:pt>
                <c:pt idx="18">
                  <c:v>98.304347826086953</c:v>
                </c:pt>
                <c:pt idx="19">
                  <c:v>103.4782608695652</c:v>
                </c:pt>
                <c:pt idx="20">
                  <c:v>108.65217391304347</c:v>
                </c:pt>
                <c:pt idx="21">
                  <c:v>113.82608695652173</c:v>
                </c:pt>
                <c:pt idx="22">
                  <c:v>118.99999999999999</c:v>
                </c:pt>
                <c:pt idx="23">
                  <c:v>124.17391304347825</c:v>
                </c:pt>
              </c:numCache>
            </c:numRef>
          </c:yVal>
          <c:smooth val="1"/>
        </c:ser>
        <c:ser>
          <c:idx val="9"/>
          <c:order val="9"/>
          <c:tx>
            <c:v>S2G4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GearCalc!$N$65:$N$88</c:f>
              <c:numCache>
                <c:formatCode>0</c:formatCode>
                <c:ptCount val="24"/>
                <c:pt idx="0">
                  <c:v>6.616257088846881</c:v>
                </c:pt>
                <c:pt idx="1">
                  <c:v>13.232514177693762</c:v>
                </c:pt>
                <c:pt idx="2">
                  <c:v>19.848771266540641</c:v>
                </c:pt>
                <c:pt idx="3">
                  <c:v>26.465028355387524</c:v>
                </c:pt>
                <c:pt idx="4">
                  <c:v>33.081285444234403</c:v>
                </c:pt>
                <c:pt idx="5">
                  <c:v>39.697542533081283</c:v>
                </c:pt>
                <c:pt idx="6">
                  <c:v>46.313799621928162</c:v>
                </c:pt>
                <c:pt idx="7">
                  <c:v>52.930056710775048</c:v>
                </c:pt>
                <c:pt idx="8">
                  <c:v>59.546313799621927</c:v>
                </c:pt>
                <c:pt idx="9">
                  <c:v>66.162570888468807</c:v>
                </c:pt>
                <c:pt idx="10">
                  <c:v>72.778827977315686</c:v>
                </c:pt>
                <c:pt idx="11">
                  <c:v>79.395085066162565</c:v>
                </c:pt>
                <c:pt idx="12">
                  <c:v>86.011342155009444</c:v>
                </c:pt>
                <c:pt idx="13">
                  <c:v>92.627599243856324</c:v>
                </c:pt>
                <c:pt idx="14">
                  <c:v>99.243856332703203</c:v>
                </c:pt>
                <c:pt idx="15">
                  <c:v>105.8601134215501</c:v>
                </c:pt>
                <c:pt idx="16">
                  <c:v>112.47637051039698</c:v>
                </c:pt>
                <c:pt idx="17">
                  <c:v>119.09262759924385</c:v>
                </c:pt>
                <c:pt idx="18">
                  <c:v>125.70888468809073</c:v>
                </c:pt>
                <c:pt idx="19">
                  <c:v>132.32514177693761</c:v>
                </c:pt>
                <c:pt idx="20">
                  <c:v>138.94139886578449</c:v>
                </c:pt>
                <c:pt idx="21">
                  <c:v>145.55765595463137</c:v>
                </c:pt>
                <c:pt idx="22">
                  <c:v>152.17391304347825</c:v>
                </c:pt>
                <c:pt idx="23">
                  <c:v>158.79017013232513</c:v>
                </c:pt>
              </c:numCache>
            </c:numRef>
          </c:yVal>
          <c:smooth val="1"/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GearCalc!$O$65:$O$88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GearCalc!$J$65:$J$88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GearCalc!$P$65:$P$88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S3G1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GearCalc!$S$65:$S$88</c:f>
              <c:numCache>
                <c:formatCode>0</c:formatCode>
                <c:ptCount val="24"/>
                <c:pt idx="0">
                  <c:v>2.6514242878560723</c:v>
                </c:pt>
                <c:pt idx="1">
                  <c:v>5.3028485757121446</c:v>
                </c:pt>
                <c:pt idx="2">
                  <c:v>7.9542728635682165</c:v>
                </c:pt>
                <c:pt idx="3">
                  <c:v>10.605697151424289</c:v>
                </c:pt>
                <c:pt idx="4">
                  <c:v>13.257121439280361</c:v>
                </c:pt>
                <c:pt idx="5">
                  <c:v>15.908545727136433</c:v>
                </c:pt>
                <c:pt idx="6">
                  <c:v>18.559970014992505</c:v>
                </c:pt>
                <c:pt idx="7">
                  <c:v>21.211394302848579</c:v>
                </c:pt>
                <c:pt idx="8">
                  <c:v>23.862818590704649</c:v>
                </c:pt>
                <c:pt idx="9">
                  <c:v>26.514242878560722</c:v>
                </c:pt>
                <c:pt idx="10">
                  <c:v>29.165667166416796</c:v>
                </c:pt>
                <c:pt idx="11">
                  <c:v>31.817091454272866</c:v>
                </c:pt>
                <c:pt idx="12">
                  <c:v>34.468515742128936</c:v>
                </c:pt>
                <c:pt idx="13">
                  <c:v>37.11994002998501</c:v>
                </c:pt>
                <c:pt idx="14">
                  <c:v>39.771364317841083</c:v>
                </c:pt>
                <c:pt idx="15">
                  <c:v>42.422788605697157</c:v>
                </c:pt>
                <c:pt idx="16">
                  <c:v>45.074212893553231</c:v>
                </c:pt>
                <c:pt idx="17">
                  <c:v>47.725637181409297</c:v>
                </c:pt>
                <c:pt idx="18">
                  <c:v>50.377061469265371</c:v>
                </c:pt>
                <c:pt idx="19">
                  <c:v>53.028485757121445</c:v>
                </c:pt>
                <c:pt idx="20">
                  <c:v>55.679910044977518</c:v>
                </c:pt>
                <c:pt idx="21">
                  <c:v>58.331334332833592</c:v>
                </c:pt>
                <c:pt idx="22">
                  <c:v>60.982758620689658</c:v>
                </c:pt>
                <c:pt idx="23">
                  <c:v>63.634182908545732</c:v>
                </c:pt>
              </c:numCache>
            </c:numRef>
          </c:yVal>
          <c:smooth val="1"/>
        </c:ser>
        <c:ser>
          <c:idx val="13"/>
          <c:order val="13"/>
          <c:tx>
            <c:v>S3G2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GearCalc!$T$65:$T$88</c:f>
              <c:numCache>
                <c:formatCode>0</c:formatCode>
                <c:ptCount val="24"/>
                <c:pt idx="0">
                  <c:v>3.9869565217391312</c:v>
                </c:pt>
                <c:pt idx="1">
                  <c:v>7.9739130434782624</c:v>
                </c:pt>
                <c:pt idx="2">
                  <c:v>11.960869565217394</c:v>
                </c:pt>
                <c:pt idx="3">
                  <c:v>15.947826086956525</c:v>
                </c:pt>
                <c:pt idx="4">
                  <c:v>19.934782608695656</c:v>
                </c:pt>
                <c:pt idx="5">
                  <c:v>23.921739130434787</c:v>
                </c:pt>
                <c:pt idx="6">
                  <c:v>27.908695652173918</c:v>
                </c:pt>
                <c:pt idx="7">
                  <c:v>31.895652173913049</c:v>
                </c:pt>
                <c:pt idx="8">
                  <c:v>35.882608695652181</c:v>
                </c:pt>
                <c:pt idx="9">
                  <c:v>39.869565217391312</c:v>
                </c:pt>
                <c:pt idx="10">
                  <c:v>43.856521739130443</c:v>
                </c:pt>
                <c:pt idx="11">
                  <c:v>47.843478260869574</c:v>
                </c:pt>
                <c:pt idx="12">
                  <c:v>51.830434782608705</c:v>
                </c:pt>
                <c:pt idx="13">
                  <c:v>55.817391304347836</c:v>
                </c:pt>
                <c:pt idx="14">
                  <c:v>59.804347826086968</c:v>
                </c:pt>
                <c:pt idx="15">
                  <c:v>63.791304347826099</c:v>
                </c:pt>
                <c:pt idx="16">
                  <c:v>67.77826086956523</c:v>
                </c:pt>
                <c:pt idx="17">
                  <c:v>71.765217391304361</c:v>
                </c:pt>
                <c:pt idx="18">
                  <c:v>75.752173913043492</c:v>
                </c:pt>
                <c:pt idx="19">
                  <c:v>79.739130434782624</c:v>
                </c:pt>
                <c:pt idx="20">
                  <c:v>83.726086956521755</c:v>
                </c:pt>
                <c:pt idx="21">
                  <c:v>87.713043478260886</c:v>
                </c:pt>
                <c:pt idx="22">
                  <c:v>91.700000000000017</c:v>
                </c:pt>
                <c:pt idx="23">
                  <c:v>95.686956521739148</c:v>
                </c:pt>
              </c:numCache>
            </c:numRef>
          </c:yVal>
          <c:smooth val="1"/>
        </c:ser>
        <c:ser>
          <c:idx val="14"/>
          <c:order val="14"/>
          <c:tx>
            <c:v>S3G3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GearCalc!$U$65:$U$88</c:f>
              <c:numCache>
                <c:formatCode>0</c:formatCode>
                <c:ptCount val="24"/>
                <c:pt idx="0">
                  <c:v>5.2286086956521736</c:v>
                </c:pt>
                <c:pt idx="1">
                  <c:v>10.457217391304347</c:v>
                </c:pt>
                <c:pt idx="2">
                  <c:v>15.685826086956521</c:v>
                </c:pt>
                <c:pt idx="3">
                  <c:v>20.914434782608694</c:v>
                </c:pt>
                <c:pt idx="4">
                  <c:v>26.143043478260868</c:v>
                </c:pt>
                <c:pt idx="5">
                  <c:v>31.371652173913041</c:v>
                </c:pt>
                <c:pt idx="6">
                  <c:v>36.600260869565219</c:v>
                </c:pt>
                <c:pt idx="7">
                  <c:v>41.828869565217389</c:v>
                </c:pt>
                <c:pt idx="8">
                  <c:v>47.057478260869566</c:v>
                </c:pt>
                <c:pt idx="9">
                  <c:v>52.286086956521736</c:v>
                </c:pt>
                <c:pt idx="10">
                  <c:v>57.514695652173913</c:v>
                </c:pt>
                <c:pt idx="11">
                  <c:v>62.743304347826083</c:v>
                </c:pt>
                <c:pt idx="12">
                  <c:v>67.971913043478253</c:v>
                </c:pt>
                <c:pt idx="13">
                  <c:v>73.200521739130437</c:v>
                </c:pt>
                <c:pt idx="14">
                  <c:v>78.429130434782607</c:v>
                </c:pt>
                <c:pt idx="15">
                  <c:v>83.657739130434777</c:v>
                </c:pt>
                <c:pt idx="16">
                  <c:v>88.886347826086947</c:v>
                </c:pt>
                <c:pt idx="17">
                  <c:v>94.114956521739131</c:v>
                </c:pt>
                <c:pt idx="18">
                  <c:v>99.343565217391301</c:v>
                </c:pt>
                <c:pt idx="19">
                  <c:v>104.57217391304347</c:v>
                </c:pt>
                <c:pt idx="20">
                  <c:v>109.80078260869564</c:v>
                </c:pt>
                <c:pt idx="21">
                  <c:v>115.02939130434783</c:v>
                </c:pt>
                <c:pt idx="22">
                  <c:v>120.258</c:v>
                </c:pt>
                <c:pt idx="23">
                  <c:v>125.48660869565217</c:v>
                </c:pt>
              </c:numCache>
            </c:numRef>
          </c:yVal>
          <c:smooth val="1"/>
        </c:ser>
        <c:ser>
          <c:idx val="15"/>
          <c:order val="15"/>
          <c:tx>
            <c:v>S3G4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GearCalc!$V$65:$V$88</c:f>
              <c:numCache>
                <c:formatCode>0</c:formatCode>
                <c:ptCount val="24"/>
                <c:pt idx="0">
                  <c:v>6.6862003780718355</c:v>
                </c:pt>
                <c:pt idx="1">
                  <c:v>13.372400756143671</c:v>
                </c:pt>
                <c:pt idx="2">
                  <c:v>20.058601134215504</c:v>
                </c:pt>
                <c:pt idx="3">
                  <c:v>26.744801512287342</c:v>
                </c:pt>
                <c:pt idx="4">
                  <c:v>33.431001890359177</c:v>
                </c:pt>
                <c:pt idx="5">
                  <c:v>40.117202268431008</c:v>
                </c:pt>
                <c:pt idx="6">
                  <c:v>46.803402646502846</c:v>
                </c:pt>
                <c:pt idx="7">
                  <c:v>53.489603024574684</c:v>
                </c:pt>
                <c:pt idx="8">
                  <c:v>60.175803402646515</c:v>
                </c:pt>
                <c:pt idx="9">
                  <c:v>66.862003780718354</c:v>
                </c:pt>
                <c:pt idx="10">
                  <c:v>73.548204158790185</c:v>
                </c:pt>
                <c:pt idx="11">
                  <c:v>80.234404536862016</c:v>
                </c:pt>
                <c:pt idx="12">
                  <c:v>86.920604914933861</c:v>
                </c:pt>
                <c:pt idx="13">
                  <c:v>93.606805293005692</c:v>
                </c:pt>
                <c:pt idx="14">
                  <c:v>100.29300567107752</c:v>
                </c:pt>
                <c:pt idx="15">
                  <c:v>106.97920604914937</c:v>
                </c:pt>
                <c:pt idx="16">
                  <c:v>113.6654064272212</c:v>
                </c:pt>
                <c:pt idx="17">
                  <c:v>120.35160680529303</c:v>
                </c:pt>
                <c:pt idx="18">
                  <c:v>127.03780718336486</c:v>
                </c:pt>
                <c:pt idx="19">
                  <c:v>133.72400756143671</c:v>
                </c:pt>
                <c:pt idx="20">
                  <c:v>140.41020793950852</c:v>
                </c:pt>
                <c:pt idx="21">
                  <c:v>147.09640831758037</c:v>
                </c:pt>
                <c:pt idx="22">
                  <c:v>153.78260869565221</c:v>
                </c:pt>
                <c:pt idx="23">
                  <c:v>160.46880907372403</c:v>
                </c:pt>
              </c:numCache>
            </c:numRef>
          </c:yVal>
          <c:smooth val="1"/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GearCalc!$W$65:$W$88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GearCalc!$R$65:$R$88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GearCalc!$X$65:$X$88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v>S4G1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GearCalc!$AA$65:$AA$88</c:f>
              <c:numCache>
                <c:formatCode>0</c:formatCode>
                <c:ptCount val="24"/>
                <c:pt idx="0">
                  <c:v>2.757352941176471</c:v>
                </c:pt>
                <c:pt idx="1">
                  <c:v>5.514705882352942</c:v>
                </c:pt>
                <c:pt idx="2">
                  <c:v>8.272058823529413</c:v>
                </c:pt>
                <c:pt idx="3">
                  <c:v>11.029411764705884</c:v>
                </c:pt>
                <c:pt idx="4">
                  <c:v>13.786764705882355</c:v>
                </c:pt>
                <c:pt idx="5">
                  <c:v>16.544117647058826</c:v>
                </c:pt>
                <c:pt idx="6">
                  <c:v>19.301470588235297</c:v>
                </c:pt>
                <c:pt idx="7">
                  <c:v>22.058823529411768</c:v>
                </c:pt>
                <c:pt idx="8">
                  <c:v>24.816176470588239</c:v>
                </c:pt>
                <c:pt idx="9">
                  <c:v>27.57352941176471</c:v>
                </c:pt>
                <c:pt idx="10">
                  <c:v>30.330882352941181</c:v>
                </c:pt>
                <c:pt idx="11">
                  <c:v>33.088235294117652</c:v>
                </c:pt>
                <c:pt idx="12">
                  <c:v>35.845588235294123</c:v>
                </c:pt>
                <c:pt idx="13">
                  <c:v>38.602941176470594</c:v>
                </c:pt>
                <c:pt idx="14">
                  <c:v>41.360294117647065</c:v>
                </c:pt>
                <c:pt idx="15">
                  <c:v>44.117647058823536</c:v>
                </c:pt>
                <c:pt idx="16">
                  <c:v>46.875000000000007</c:v>
                </c:pt>
                <c:pt idx="17">
                  <c:v>49.632352941176478</c:v>
                </c:pt>
                <c:pt idx="18">
                  <c:v>52.389705882352949</c:v>
                </c:pt>
                <c:pt idx="19">
                  <c:v>55.14705882352942</c:v>
                </c:pt>
                <c:pt idx="20">
                  <c:v>57.904411764705891</c:v>
                </c:pt>
                <c:pt idx="21">
                  <c:v>60.661764705882362</c:v>
                </c:pt>
                <c:pt idx="22">
                  <c:v>63.419117647058833</c:v>
                </c:pt>
                <c:pt idx="23">
                  <c:v>66.176470588235304</c:v>
                </c:pt>
              </c:numCache>
            </c:numRef>
          </c:yVal>
          <c:smooth val="1"/>
        </c:ser>
        <c:ser>
          <c:idx val="19"/>
          <c:order val="19"/>
          <c:tx>
            <c:v>S4G2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GearCalc!$AB$65:$AB$88</c:f>
              <c:numCache>
                <c:formatCode>0</c:formatCode>
                <c:ptCount val="24"/>
                <c:pt idx="0">
                  <c:v>4.1462418300653603</c:v>
                </c:pt>
                <c:pt idx="1">
                  <c:v>8.2924836601307206</c:v>
                </c:pt>
                <c:pt idx="2">
                  <c:v>12.438725490196081</c:v>
                </c:pt>
                <c:pt idx="3">
                  <c:v>16.584967320261441</c:v>
                </c:pt>
                <c:pt idx="4">
                  <c:v>20.731209150326801</c:v>
                </c:pt>
                <c:pt idx="5">
                  <c:v>24.877450980392162</c:v>
                </c:pt>
                <c:pt idx="6">
                  <c:v>29.023692810457522</c:v>
                </c:pt>
                <c:pt idx="7">
                  <c:v>33.169934640522882</c:v>
                </c:pt>
                <c:pt idx="8">
                  <c:v>37.316176470588239</c:v>
                </c:pt>
                <c:pt idx="9">
                  <c:v>41.462418300653603</c:v>
                </c:pt>
                <c:pt idx="10">
                  <c:v>45.60866013071896</c:v>
                </c:pt>
                <c:pt idx="11">
                  <c:v>49.754901960784323</c:v>
                </c:pt>
                <c:pt idx="12">
                  <c:v>53.90114379084968</c:v>
                </c:pt>
                <c:pt idx="13">
                  <c:v>58.047385620915044</c:v>
                </c:pt>
                <c:pt idx="14">
                  <c:v>62.193627450980401</c:v>
                </c:pt>
                <c:pt idx="15">
                  <c:v>66.339869281045765</c:v>
                </c:pt>
                <c:pt idx="16">
                  <c:v>70.486111111111128</c:v>
                </c:pt>
                <c:pt idx="17">
                  <c:v>74.632352941176478</c:v>
                </c:pt>
                <c:pt idx="18">
                  <c:v>78.778594771241842</c:v>
                </c:pt>
                <c:pt idx="19">
                  <c:v>82.924836601307206</c:v>
                </c:pt>
                <c:pt idx="20">
                  <c:v>87.07107843137257</c:v>
                </c:pt>
                <c:pt idx="21">
                  <c:v>91.217320261437919</c:v>
                </c:pt>
                <c:pt idx="22">
                  <c:v>95.363562091503283</c:v>
                </c:pt>
                <c:pt idx="23">
                  <c:v>99.509803921568647</c:v>
                </c:pt>
              </c:numCache>
            </c:numRef>
          </c:yVal>
          <c:smooth val="1"/>
        </c:ser>
        <c:ser>
          <c:idx val="20"/>
          <c:order val="20"/>
          <c:tx>
            <c:v>S4G3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GearCalc!$AC$65:$AC$88</c:f>
              <c:numCache>
                <c:formatCode>0</c:formatCode>
                <c:ptCount val="24"/>
                <c:pt idx="0">
                  <c:v>5.757352941176471</c:v>
                </c:pt>
                <c:pt idx="1">
                  <c:v>11.514705882352942</c:v>
                </c:pt>
                <c:pt idx="2">
                  <c:v>17.272058823529413</c:v>
                </c:pt>
                <c:pt idx="3">
                  <c:v>23.029411764705884</c:v>
                </c:pt>
                <c:pt idx="4">
                  <c:v>28.786764705882355</c:v>
                </c:pt>
                <c:pt idx="5">
                  <c:v>34.544117647058826</c:v>
                </c:pt>
                <c:pt idx="6">
                  <c:v>40.301470588235297</c:v>
                </c:pt>
                <c:pt idx="7">
                  <c:v>46.058823529411768</c:v>
                </c:pt>
                <c:pt idx="8">
                  <c:v>51.816176470588239</c:v>
                </c:pt>
                <c:pt idx="9">
                  <c:v>57.57352941176471</c:v>
                </c:pt>
                <c:pt idx="10">
                  <c:v>63.330882352941181</c:v>
                </c:pt>
                <c:pt idx="11">
                  <c:v>69.088235294117652</c:v>
                </c:pt>
                <c:pt idx="12">
                  <c:v>74.84558823529413</c:v>
                </c:pt>
                <c:pt idx="13">
                  <c:v>80.602941176470594</c:v>
                </c:pt>
                <c:pt idx="14">
                  <c:v>86.360294117647072</c:v>
                </c:pt>
                <c:pt idx="15">
                  <c:v>92.117647058823536</c:v>
                </c:pt>
                <c:pt idx="16">
                  <c:v>97.875000000000014</c:v>
                </c:pt>
                <c:pt idx="17">
                  <c:v>103.63235294117648</c:v>
                </c:pt>
                <c:pt idx="18">
                  <c:v>109.38970588235296</c:v>
                </c:pt>
                <c:pt idx="19">
                  <c:v>115.14705882352942</c:v>
                </c:pt>
                <c:pt idx="20">
                  <c:v>120.9044117647059</c:v>
                </c:pt>
                <c:pt idx="21">
                  <c:v>126.66176470588236</c:v>
                </c:pt>
                <c:pt idx="22">
                  <c:v>132.41911764705884</c:v>
                </c:pt>
                <c:pt idx="23">
                  <c:v>138.1764705882353</c:v>
                </c:pt>
              </c:numCache>
            </c:numRef>
          </c:yVal>
          <c:smooth val="1"/>
        </c:ser>
        <c:ser>
          <c:idx val="21"/>
          <c:order val="21"/>
          <c:tx>
            <c:v>S4G4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GearCalc!$AD$65:$AD$88</c:f>
              <c:numCache>
                <c:formatCode>0</c:formatCode>
                <c:ptCount val="24"/>
                <c:pt idx="0">
                  <c:v>6.8539915966386555</c:v>
                </c:pt>
                <c:pt idx="1">
                  <c:v>13.707983193277311</c:v>
                </c:pt>
                <c:pt idx="2">
                  <c:v>20.561974789915965</c:v>
                </c:pt>
                <c:pt idx="3">
                  <c:v>27.415966386554622</c:v>
                </c:pt>
                <c:pt idx="4">
                  <c:v>34.269957983193279</c:v>
                </c:pt>
                <c:pt idx="5">
                  <c:v>41.12394957983193</c:v>
                </c:pt>
                <c:pt idx="6">
                  <c:v>47.977941176470587</c:v>
                </c:pt>
                <c:pt idx="7">
                  <c:v>54.831932773109244</c:v>
                </c:pt>
                <c:pt idx="8">
                  <c:v>61.685924369747895</c:v>
                </c:pt>
                <c:pt idx="9">
                  <c:v>68.539915966386559</c:v>
                </c:pt>
                <c:pt idx="10">
                  <c:v>75.393907563025209</c:v>
                </c:pt>
                <c:pt idx="11">
                  <c:v>82.247899159663859</c:v>
                </c:pt>
                <c:pt idx="12">
                  <c:v>89.101890756302524</c:v>
                </c:pt>
                <c:pt idx="13">
                  <c:v>95.955882352941174</c:v>
                </c:pt>
                <c:pt idx="14">
                  <c:v>102.80987394957982</c:v>
                </c:pt>
                <c:pt idx="15">
                  <c:v>109.66386554621849</c:v>
                </c:pt>
                <c:pt idx="16">
                  <c:v>116.51785714285714</c:v>
                </c:pt>
                <c:pt idx="17">
                  <c:v>123.37184873949579</c:v>
                </c:pt>
                <c:pt idx="18">
                  <c:v>130.22584033613444</c:v>
                </c:pt>
                <c:pt idx="19">
                  <c:v>137.07983193277312</c:v>
                </c:pt>
                <c:pt idx="20">
                  <c:v>143.93382352941177</c:v>
                </c:pt>
                <c:pt idx="21">
                  <c:v>150.78781512605042</c:v>
                </c:pt>
                <c:pt idx="22">
                  <c:v>157.64180672268907</c:v>
                </c:pt>
                <c:pt idx="23">
                  <c:v>164.49579831932772</c:v>
                </c:pt>
              </c:numCache>
            </c:numRef>
          </c:yVal>
          <c:smooth val="1"/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GearCalc!$AE$65:$AE$88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GearCalc!$Z$65:$Z$88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GearCalc!$AF$65:$AF$88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07136"/>
        <c:axId val="147677952"/>
      </c:scatterChart>
      <c:valAx>
        <c:axId val="147307136"/>
        <c:scaling>
          <c:orientation val="minMax"/>
          <c:max val="10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6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160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crossAx val="147677952"/>
        <c:crosses val="autoZero"/>
        <c:crossBetween val="midCat"/>
        <c:minorUnit val="100"/>
      </c:valAx>
      <c:valAx>
        <c:axId val="147677952"/>
        <c:scaling>
          <c:orientation val="minMax"/>
          <c:max val="16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6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1600">
                  <a:effectLst/>
                  <a:latin typeface="Arial Black" pitchFamily="34" charset="0"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/>
            </a:pPr>
            <a:endParaRPr lang="de-DE"/>
          </a:p>
        </c:txPr>
        <c:crossAx val="147307136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38</xdr:row>
      <xdr:rowOff>78441</xdr:rowOff>
    </xdr:from>
    <xdr:to>
      <xdr:col>10</xdr:col>
      <xdr:colOff>679637</xdr:colOff>
      <xdr:row>59</xdr:row>
      <xdr:rowOff>16809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291353</xdr:colOff>
      <xdr:row>4</xdr:row>
      <xdr:rowOff>89647</xdr:rowOff>
    </xdr:from>
    <xdr:to>
      <xdr:col>11</xdr:col>
      <xdr:colOff>253253</xdr:colOff>
      <xdr:row>28</xdr:row>
      <xdr:rowOff>4482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19889</xdr:colOff>
      <xdr:row>2</xdr:row>
      <xdr:rowOff>77319</xdr:rowOff>
    </xdr:from>
    <xdr:to>
      <xdr:col>32</xdr:col>
      <xdr:colOff>145676</xdr:colOff>
      <xdr:row>35</xdr:row>
      <xdr:rowOff>156883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rmanscooterforum.de/index.php?showtopic=7588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zoomScale="70" zoomScaleNormal="70" workbookViewId="0">
      <selection sqref="A1:I1"/>
    </sheetView>
  </sheetViews>
  <sheetFormatPr baseColWidth="10" defaultRowHeight="14.25" x14ac:dyDescent="0.2"/>
  <cols>
    <col min="1" max="1" width="5" style="9" customWidth="1"/>
    <col min="2" max="16384" width="11.42578125" style="9"/>
  </cols>
  <sheetData>
    <row r="1" spans="1:30" ht="27.75" x14ac:dyDescent="0.4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3" spans="1:30" ht="20.25" x14ac:dyDescent="0.3">
      <c r="B3" s="28" t="s">
        <v>43</v>
      </c>
    </row>
    <row r="4" spans="1:30" ht="20.25" x14ac:dyDescent="0.3">
      <c r="B4" s="28" t="s">
        <v>149</v>
      </c>
    </row>
    <row r="31" spans="2:2" ht="20.25" x14ac:dyDescent="0.3">
      <c r="B31" s="28" t="s">
        <v>44</v>
      </c>
    </row>
    <row r="32" spans="2:2" x14ac:dyDescent="0.2">
      <c r="B32" s="29" t="s">
        <v>42</v>
      </c>
    </row>
    <row r="35" spans="2:2" ht="20.25" x14ac:dyDescent="0.3">
      <c r="B35" s="28" t="s">
        <v>146</v>
      </c>
    </row>
    <row r="36" spans="2:2" ht="20.25" x14ac:dyDescent="0.3">
      <c r="B36" s="28" t="s">
        <v>147</v>
      </c>
    </row>
    <row r="37" spans="2:2" ht="20.25" x14ac:dyDescent="0.3">
      <c r="B37" s="28" t="s">
        <v>148</v>
      </c>
    </row>
  </sheetData>
  <mergeCells count="1">
    <mergeCell ref="A1:I1"/>
  </mergeCells>
  <hyperlinks>
    <hyperlink ref="B32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7"/>
  <sheetViews>
    <sheetView zoomScale="85" zoomScaleNormal="85" workbookViewId="0">
      <selection activeCell="E39" sqref="E39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12" width="11.42578125" style="9"/>
    <col min="13" max="19" width="11.42578125" style="10"/>
    <col min="20" max="16384" width="11.42578125" style="9"/>
  </cols>
  <sheetData>
    <row r="1" spans="2:12" ht="6.75" customHeight="1" thickBot="1" x14ac:dyDescent="0.25"/>
    <row r="2" spans="2:12" ht="28.5" thickBot="1" x14ac:dyDescent="0.45">
      <c r="B2" s="26" t="s">
        <v>45</v>
      </c>
      <c r="D2" s="11" t="s">
        <v>12</v>
      </c>
      <c r="E2" s="12" t="s">
        <v>11</v>
      </c>
      <c r="G2" s="26" t="s">
        <v>140</v>
      </c>
    </row>
    <row r="3" spans="2:12" ht="15" x14ac:dyDescent="0.25">
      <c r="D3" s="13" t="s">
        <v>10</v>
      </c>
      <c r="E3" s="14">
        <v>1235</v>
      </c>
      <c r="G3" s="15" t="s">
        <v>117</v>
      </c>
      <c r="H3" s="10"/>
      <c r="I3" s="15" t="s">
        <v>141</v>
      </c>
      <c r="J3" s="10"/>
      <c r="K3" s="15" t="s">
        <v>128</v>
      </c>
    </row>
    <row r="4" spans="2:12" x14ac:dyDescent="0.2">
      <c r="D4" s="16" t="s">
        <v>9</v>
      </c>
      <c r="E4" s="17">
        <v>1307</v>
      </c>
      <c r="G4" s="10" t="s">
        <v>136</v>
      </c>
      <c r="H4" s="10"/>
      <c r="I4" s="10" t="s">
        <v>138</v>
      </c>
      <c r="J4" s="10"/>
      <c r="K4" s="10" t="s">
        <v>129</v>
      </c>
      <c r="L4" s="10"/>
    </row>
    <row r="5" spans="2:12" x14ac:dyDescent="0.2">
      <c r="B5" s="18"/>
      <c r="D5" s="16" t="s">
        <v>8</v>
      </c>
      <c r="E5" s="17">
        <v>1244</v>
      </c>
      <c r="G5" s="10" t="s">
        <v>118</v>
      </c>
      <c r="H5" s="10"/>
      <c r="I5" s="10" t="s">
        <v>124</v>
      </c>
      <c r="J5" s="10"/>
      <c r="K5" s="10" t="s">
        <v>130</v>
      </c>
      <c r="L5" s="10"/>
    </row>
    <row r="6" spans="2:12" x14ac:dyDescent="0.2">
      <c r="B6" s="18"/>
      <c r="D6" s="16" t="s">
        <v>7</v>
      </c>
      <c r="E6" s="17">
        <v>1238</v>
      </c>
      <c r="G6" s="10" t="s">
        <v>119</v>
      </c>
      <c r="H6" s="10"/>
      <c r="I6" s="10" t="s">
        <v>125</v>
      </c>
      <c r="J6" s="10"/>
      <c r="K6" s="10" t="s">
        <v>131</v>
      </c>
      <c r="L6" s="10"/>
    </row>
    <row r="7" spans="2:12" x14ac:dyDescent="0.2">
      <c r="B7" s="18"/>
      <c r="D7" s="16" t="s">
        <v>6</v>
      </c>
      <c r="E7" s="17">
        <v>1298</v>
      </c>
      <c r="G7" s="10" t="s">
        <v>120</v>
      </c>
      <c r="H7" s="10"/>
      <c r="I7" s="10" t="s">
        <v>126</v>
      </c>
      <c r="J7" s="10"/>
      <c r="K7" s="10" t="s">
        <v>132</v>
      </c>
      <c r="L7" s="10"/>
    </row>
    <row r="8" spans="2:12" x14ac:dyDescent="0.2">
      <c r="B8" s="18"/>
      <c r="D8" s="16" t="s">
        <v>5</v>
      </c>
      <c r="E8" s="17">
        <v>1286</v>
      </c>
      <c r="G8" s="10"/>
      <c r="H8" s="10"/>
      <c r="I8" s="10"/>
      <c r="J8" s="10"/>
      <c r="K8" s="10" t="s">
        <v>133</v>
      </c>
      <c r="L8" s="10"/>
    </row>
    <row r="9" spans="2:12" ht="15" x14ac:dyDescent="0.25">
      <c r="B9" s="18"/>
      <c r="D9" s="16" t="s">
        <v>4</v>
      </c>
      <c r="E9" s="17">
        <v>1375</v>
      </c>
      <c r="G9" s="15" t="s">
        <v>142</v>
      </c>
      <c r="H9" s="10"/>
      <c r="I9" s="15" t="s">
        <v>144</v>
      </c>
      <c r="J9" s="10"/>
      <c r="K9" s="10" t="s">
        <v>134</v>
      </c>
      <c r="L9" s="10"/>
    </row>
    <row r="10" spans="2:12" ht="15" x14ac:dyDescent="0.25">
      <c r="B10" s="18"/>
      <c r="D10" s="16" t="s">
        <v>3</v>
      </c>
      <c r="E10" s="17">
        <v>1262</v>
      </c>
      <c r="G10" s="19" t="s">
        <v>143</v>
      </c>
      <c r="H10" s="10"/>
      <c r="I10" s="19" t="s">
        <v>145</v>
      </c>
      <c r="J10" s="10"/>
      <c r="K10" s="10" t="s">
        <v>135</v>
      </c>
      <c r="L10" s="10"/>
    </row>
    <row r="11" spans="2:12" x14ac:dyDescent="0.2">
      <c r="B11" s="18"/>
      <c r="D11" s="16" t="s">
        <v>2</v>
      </c>
      <c r="E11" s="17">
        <v>1405</v>
      </c>
      <c r="G11" s="10" t="s">
        <v>137</v>
      </c>
      <c r="H11" s="10"/>
      <c r="I11" s="10" t="s">
        <v>137</v>
      </c>
      <c r="J11" s="10"/>
      <c r="L11" s="10"/>
    </row>
    <row r="12" spans="2:12" x14ac:dyDescent="0.2">
      <c r="B12" s="18"/>
      <c r="D12" s="16" t="s">
        <v>1</v>
      </c>
      <c r="E12" s="17">
        <v>1304</v>
      </c>
      <c r="G12" s="10" t="s">
        <v>121</v>
      </c>
      <c r="H12" s="10"/>
      <c r="I12" s="10" t="s">
        <v>124</v>
      </c>
      <c r="J12" s="10"/>
      <c r="L12" s="10"/>
    </row>
    <row r="13" spans="2:12" ht="15" thickBot="1" x14ac:dyDescent="0.25">
      <c r="B13" s="18"/>
      <c r="D13" s="20" t="s">
        <v>0</v>
      </c>
      <c r="E13" s="21">
        <v>1459</v>
      </c>
      <c r="G13" s="10" t="s">
        <v>122</v>
      </c>
      <c r="H13" s="10"/>
      <c r="I13" s="10" t="s">
        <v>125</v>
      </c>
      <c r="J13" s="10"/>
      <c r="L13" s="10"/>
    </row>
    <row r="14" spans="2:12" x14ac:dyDescent="0.2">
      <c r="B14" s="18"/>
      <c r="G14" s="10" t="s">
        <v>123</v>
      </c>
      <c r="H14" s="10"/>
      <c r="I14" s="10" t="s">
        <v>127</v>
      </c>
      <c r="J14" s="10"/>
      <c r="K14" s="10"/>
      <c r="L14" s="10"/>
    </row>
    <row r="15" spans="2:12" ht="15" customHeight="1" x14ac:dyDescent="0.2">
      <c r="B15" s="10"/>
      <c r="C15" s="10"/>
      <c r="E15" s="10"/>
      <c r="F15" s="10"/>
      <c r="L15" s="10"/>
    </row>
    <row r="16" spans="2:12" ht="15" customHeight="1" x14ac:dyDescent="0.2">
      <c r="B16" s="10"/>
      <c r="C16" s="10"/>
      <c r="E16" s="10"/>
      <c r="G16" s="10"/>
      <c r="H16" s="10"/>
      <c r="I16" s="10"/>
      <c r="J16" s="10"/>
      <c r="K16" s="10"/>
      <c r="L16" s="10"/>
    </row>
    <row r="17" spans="2:2" ht="15" customHeight="1" x14ac:dyDescent="0.35">
      <c r="B17" s="22"/>
    </row>
    <row r="18" spans="2:2" ht="27.75" x14ac:dyDescent="0.4">
      <c r="B18" s="26" t="s">
        <v>139</v>
      </c>
    </row>
    <row r="19" spans="2:2" x14ac:dyDescent="0.2">
      <c r="B19" s="23" t="s">
        <v>46</v>
      </c>
    </row>
    <row r="20" spans="2:2" x14ac:dyDescent="0.2">
      <c r="B20" s="24"/>
    </row>
    <row r="21" spans="2:2" ht="15" x14ac:dyDescent="0.25">
      <c r="B21" s="25" t="s">
        <v>47</v>
      </c>
    </row>
    <row r="22" spans="2:2" x14ac:dyDescent="0.2">
      <c r="B22" s="24"/>
    </row>
    <row r="23" spans="2:2" x14ac:dyDescent="0.2">
      <c r="B23" s="24" t="s">
        <v>48</v>
      </c>
    </row>
    <row r="24" spans="2:2" x14ac:dyDescent="0.2">
      <c r="B24" s="24" t="s">
        <v>49</v>
      </c>
    </row>
    <row r="25" spans="2:2" x14ac:dyDescent="0.2">
      <c r="B25" s="24" t="s">
        <v>50</v>
      </c>
    </row>
    <row r="26" spans="2:2" x14ac:dyDescent="0.2">
      <c r="B26" s="24" t="s">
        <v>51</v>
      </c>
    </row>
    <row r="27" spans="2:2" x14ac:dyDescent="0.2">
      <c r="B27" s="24" t="s">
        <v>52</v>
      </c>
    </row>
    <row r="28" spans="2:2" x14ac:dyDescent="0.2">
      <c r="B28" s="24" t="s">
        <v>53</v>
      </c>
    </row>
    <row r="29" spans="2:2" x14ac:dyDescent="0.2">
      <c r="B29" s="24" t="s">
        <v>54</v>
      </c>
    </row>
    <row r="30" spans="2:2" x14ac:dyDescent="0.2">
      <c r="B30" s="24" t="s">
        <v>55</v>
      </c>
    </row>
    <row r="31" spans="2:2" x14ac:dyDescent="0.2">
      <c r="B31" s="24" t="s">
        <v>56</v>
      </c>
    </row>
    <row r="32" spans="2:2" x14ac:dyDescent="0.2">
      <c r="B32" s="24" t="s">
        <v>57</v>
      </c>
    </row>
    <row r="33" spans="2:2" x14ac:dyDescent="0.2">
      <c r="B33" s="24" t="s">
        <v>58</v>
      </c>
    </row>
    <row r="34" spans="2:2" x14ac:dyDescent="0.2">
      <c r="B34" s="24" t="s">
        <v>59</v>
      </c>
    </row>
    <row r="35" spans="2:2" x14ac:dyDescent="0.2">
      <c r="B35" s="24" t="s">
        <v>60</v>
      </c>
    </row>
    <row r="36" spans="2:2" x14ac:dyDescent="0.2">
      <c r="B36" s="24" t="s">
        <v>61</v>
      </c>
    </row>
    <row r="37" spans="2:2" x14ac:dyDescent="0.2">
      <c r="B37" s="24" t="s">
        <v>62</v>
      </c>
    </row>
    <row r="38" spans="2:2" x14ac:dyDescent="0.2">
      <c r="B38" s="24" t="s">
        <v>63</v>
      </c>
    </row>
    <row r="39" spans="2:2" x14ac:dyDescent="0.2">
      <c r="B39" s="24"/>
    </row>
    <row r="40" spans="2:2" x14ac:dyDescent="0.2">
      <c r="B40" s="24" t="s">
        <v>64</v>
      </c>
    </row>
    <row r="41" spans="2:2" x14ac:dyDescent="0.2">
      <c r="B41" s="24"/>
    </row>
    <row r="42" spans="2:2" x14ac:dyDescent="0.2">
      <c r="B42" s="24" t="s">
        <v>65</v>
      </c>
    </row>
    <row r="43" spans="2:2" x14ac:dyDescent="0.2">
      <c r="B43" s="24" t="s">
        <v>66</v>
      </c>
    </row>
    <row r="44" spans="2:2" x14ac:dyDescent="0.2">
      <c r="B44" s="24"/>
    </row>
    <row r="45" spans="2:2" x14ac:dyDescent="0.2">
      <c r="B45" s="24" t="s">
        <v>67</v>
      </c>
    </row>
    <row r="46" spans="2:2" x14ac:dyDescent="0.2">
      <c r="B46" s="24" t="s">
        <v>68</v>
      </c>
    </row>
    <row r="47" spans="2:2" x14ac:dyDescent="0.2">
      <c r="B47" s="24" t="s">
        <v>69</v>
      </c>
    </row>
    <row r="48" spans="2:2" x14ac:dyDescent="0.2">
      <c r="B48" s="24" t="s">
        <v>70</v>
      </c>
    </row>
    <row r="49" spans="2:2" x14ac:dyDescent="0.2">
      <c r="B49" s="24" t="s">
        <v>71</v>
      </c>
    </row>
    <row r="50" spans="2:2" x14ac:dyDescent="0.2">
      <c r="B50" s="24" t="s">
        <v>72</v>
      </c>
    </row>
    <row r="51" spans="2:2" x14ac:dyDescent="0.2">
      <c r="B51" s="24" t="s">
        <v>73</v>
      </c>
    </row>
    <row r="52" spans="2:2" x14ac:dyDescent="0.2">
      <c r="B52" s="24" t="s">
        <v>74</v>
      </c>
    </row>
    <row r="53" spans="2:2" x14ac:dyDescent="0.2">
      <c r="B53" s="24" t="s">
        <v>75</v>
      </c>
    </row>
    <row r="54" spans="2:2" x14ac:dyDescent="0.2">
      <c r="B54" s="24" t="s">
        <v>76</v>
      </c>
    </row>
    <row r="55" spans="2:2" x14ac:dyDescent="0.2">
      <c r="B55" s="24" t="s">
        <v>77</v>
      </c>
    </row>
    <row r="56" spans="2:2" x14ac:dyDescent="0.2">
      <c r="B56" s="24" t="s">
        <v>78</v>
      </c>
    </row>
    <row r="57" spans="2:2" x14ac:dyDescent="0.2">
      <c r="B57" s="24" t="s">
        <v>79</v>
      </c>
    </row>
    <row r="58" spans="2:2" x14ac:dyDescent="0.2">
      <c r="B58" s="24" t="s">
        <v>80</v>
      </c>
    </row>
    <row r="59" spans="2:2" x14ac:dyDescent="0.2">
      <c r="B59" s="24" t="s">
        <v>81</v>
      </c>
    </row>
    <row r="60" spans="2:2" x14ac:dyDescent="0.2">
      <c r="B60" s="24" t="s">
        <v>82</v>
      </c>
    </row>
    <row r="61" spans="2:2" x14ac:dyDescent="0.2">
      <c r="B61" s="24"/>
    </row>
    <row r="62" spans="2:2" x14ac:dyDescent="0.2">
      <c r="B62" s="24"/>
    </row>
    <row r="63" spans="2:2" x14ac:dyDescent="0.2">
      <c r="B63" s="24" t="s">
        <v>83</v>
      </c>
    </row>
    <row r="64" spans="2:2" x14ac:dyDescent="0.2">
      <c r="B64" s="24" t="s">
        <v>84</v>
      </c>
    </row>
    <row r="65" spans="2:2" x14ac:dyDescent="0.2">
      <c r="B65" s="24" t="s">
        <v>85</v>
      </c>
    </row>
    <row r="66" spans="2:2" x14ac:dyDescent="0.2">
      <c r="B66" s="24"/>
    </row>
    <row r="67" spans="2:2" x14ac:dyDescent="0.2">
      <c r="B67" s="24" t="s">
        <v>86</v>
      </c>
    </row>
    <row r="68" spans="2:2" x14ac:dyDescent="0.2">
      <c r="B68" s="24" t="s">
        <v>87</v>
      </c>
    </row>
    <row r="69" spans="2:2" x14ac:dyDescent="0.2">
      <c r="B69" s="24" t="s">
        <v>88</v>
      </c>
    </row>
    <row r="70" spans="2:2" x14ac:dyDescent="0.2">
      <c r="B70" s="24" t="s">
        <v>89</v>
      </c>
    </row>
    <row r="71" spans="2:2" x14ac:dyDescent="0.2">
      <c r="B71" s="24" t="s">
        <v>90</v>
      </c>
    </row>
    <row r="72" spans="2:2" x14ac:dyDescent="0.2">
      <c r="B72" s="24"/>
    </row>
    <row r="73" spans="2:2" x14ac:dyDescent="0.2">
      <c r="B73" s="24" t="s">
        <v>91</v>
      </c>
    </row>
    <row r="74" spans="2:2" x14ac:dyDescent="0.2">
      <c r="B74" s="24" t="s">
        <v>92</v>
      </c>
    </row>
    <row r="75" spans="2:2" x14ac:dyDescent="0.2">
      <c r="B75" s="24" t="s">
        <v>93</v>
      </c>
    </row>
    <row r="76" spans="2:2" x14ac:dyDescent="0.2">
      <c r="B76" s="24" t="s">
        <v>94</v>
      </c>
    </row>
    <row r="77" spans="2:2" x14ac:dyDescent="0.2">
      <c r="B77" s="24" t="s">
        <v>95</v>
      </c>
    </row>
    <row r="78" spans="2:2" x14ac:dyDescent="0.2">
      <c r="B78" s="24" t="s">
        <v>96</v>
      </c>
    </row>
    <row r="79" spans="2:2" x14ac:dyDescent="0.2">
      <c r="B79" s="24"/>
    </row>
    <row r="80" spans="2:2" x14ac:dyDescent="0.2">
      <c r="B80" s="24" t="s">
        <v>97</v>
      </c>
    </row>
    <row r="81" spans="2:2" x14ac:dyDescent="0.2">
      <c r="B81" s="24" t="s">
        <v>98</v>
      </c>
    </row>
    <row r="82" spans="2:2" x14ac:dyDescent="0.2">
      <c r="B82" s="24" t="s">
        <v>93</v>
      </c>
    </row>
    <row r="83" spans="2:2" x14ac:dyDescent="0.2">
      <c r="B83" s="24" t="s">
        <v>94</v>
      </c>
    </row>
    <row r="84" spans="2:2" x14ac:dyDescent="0.2">
      <c r="B84" s="24" t="s">
        <v>95</v>
      </c>
    </row>
    <row r="85" spans="2:2" x14ac:dyDescent="0.2">
      <c r="B85" s="24" t="s">
        <v>99</v>
      </c>
    </row>
    <row r="86" spans="2:2" x14ac:dyDescent="0.2">
      <c r="B86" s="24"/>
    </row>
    <row r="87" spans="2:2" x14ac:dyDescent="0.2">
      <c r="B87" s="24" t="s">
        <v>100</v>
      </c>
    </row>
    <row r="88" spans="2:2" x14ac:dyDescent="0.2">
      <c r="B88" s="24" t="s">
        <v>101</v>
      </c>
    </row>
    <row r="89" spans="2:2" x14ac:dyDescent="0.2">
      <c r="B89" s="24" t="s">
        <v>102</v>
      </c>
    </row>
    <row r="90" spans="2:2" x14ac:dyDescent="0.2">
      <c r="B90" s="24" t="s">
        <v>103</v>
      </c>
    </row>
    <row r="91" spans="2:2" x14ac:dyDescent="0.2">
      <c r="B91" s="24" t="s">
        <v>104</v>
      </c>
    </row>
    <row r="92" spans="2:2" x14ac:dyDescent="0.2">
      <c r="B92" s="24"/>
    </row>
    <row r="93" spans="2:2" x14ac:dyDescent="0.2">
      <c r="B93" s="24"/>
    </row>
    <row r="94" spans="2:2" x14ac:dyDescent="0.2">
      <c r="B94" s="24" t="s">
        <v>105</v>
      </c>
    </row>
    <row r="95" spans="2:2" x14ac:dyDescent="0.2">
      <c r="B95" s="24" t="s">
        <v>106</v>
      </c>
    </row>
    <row r="96" spans="2:2" x14ac:dyDescent="0.2">
      <c r="B96" s="24" t="s">
        <v>102</v>
      </c>
    </row>
    <row r="97" spans="2:2" x14ac:dyDescent="0.2">
      <c r="B97" s="24" t="s">
        <v>103</v>
      </c>
    </row>
    <row r="98" spans="2:2" x14ac:dyDescent="0.2">
      <c r="B98" s="24" t="s">
        <v>104</v>
      </c>
    </row>
    <row r="99" spans="2:2" x14ac:dyDescent="0.2">
      <c r="B99" s="24"/>
    </row>
    <row r="100" spans="2:2" x14ac:dyDescent="0.2">
      <c r="B100" s="24"/>
    </row>
    <row r="101" spans="2:2" x14ac:dyDescent="0.2">
      <c r="B101" s="24" t="s">
        <v>107</v>
      </c>
    </row>
    <row r="102" spans="2:2" x14ac:dyDescent="0.2">
      <c r="B102" s="24" t="s">
        <v>108</v>
      </c>
    </row>
    <row r="103" spans="2:2" x14ac:dyDescent="0.2">
      <c r="B103" s="24"/>
    </row>
    <row r="104" spans="2:2" x14ac:dyDescent="0.2">
      <c r="B104" s="24" t="s">
        <v>109</v>
      </c>
    </row>
    <row r="105" spans="2:2" x14ac:dyDescent="0.2">
      <c r="B105" s="24" t="s">
        <v>110</v>
      </c>
    </row>
    <row r="106" spans="2:2" x14ac:dyDescent="0.2">
      <c r="B106" s="24"/>
    </row>
    <row r="107" spans="2:2" x14ac:dyDescent="0.2">
      <c r="B107" s="24"/>
    </row>
    <row r="108" spans="2:2" x14ac:dyDescent="0.2">
      <c r="B108" s="24" t="s">
        <v>111</v>
      </c>
    </row>
    <row r="109" spans="2:2" x14ac:dyDescent="0.2">
      <c r="B109" s="24" t="s">
        <v>106</v>
      </c>
    </row>
    <row r="110" spans="2:2" x14ac:dyDescent="0.2">
      <c r="B110" s="24" t="s">
        <v>112</v>
      </c>
    </row>
    <row r="111" spans="2:2" x14ac:dyDescent="0.2">
      <c r="B111" s="24" t="s">
        <v>113</v>
      </c>
    </row>
    <row r="112" spans="2:2" x14ac:dyDescent="0.2">
      <c r="B112" s="24"/>
    </row>
    <row r="113" spans="2:2" x14ac:dyDescent="0.2">
      <c r="B113" s="24" t="s">
        <v>114</v>
      </c>
    </row>
    <row r="114" spans="2:2" x14ac:dyDescent="0.2">
      <c r="B114" s="24" t="s">
        <v>101</v>
      </c>
    </row>
    <row r="115" spans="2:2" x14ac:dyDescent="0.2">
      <c r="B115" s="24" t="s">
        <v>115</v>
      </c>
    </row>
    <row r="116" spans="2:2" x14ac:dyDescent="0.2">
      <c r="B116" s="24" t="s">
        <v>116</v>
      </c>
    </row>
    <row r="117" spans="2:2" x14ac:dyDescent="0.2">
      <c r="B117" s="24"/>
    </row>
  </sheetData>
  <hyperlinks>
    <hyperlink ref="B19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70" zoomScaleNormal="70" workbookViewId="0">
      <selection activeCell="Z41" sqref="Z41"/>
    </sheetView>
  </sheetViews>
  <sheetFormatPr baseColWidth="10" defaultColWidth="5.7109375" defaultRowHeight="15" x14ac:dyDescent="0.25"/>
  <cols>
    <col min="1" max="1" width="2.28515625" style="7" customWidth="1"/>
    <col min="2" max="2" width="7.7109375" style="2" customWidth="1"/>
    <col min="3" max="8" width="5.7109375" style="1" customWidth="1"/>
    <col min="9" max="9" width="2.28515625" style="7" customWidth="1"/>
    <col min="10" max="10" width="7.7109375" style="2" customWidth="1"/>
    <col min="11" max="16" width="5.7109375" style="2" customWidth="1"/>
    <col min="17" max="17" width="2.28515625" style="7" customWidth="1"/>
    <col min="18" max="18" width="7.7109375" style="2" customWidth="1"/>
    <col min="19" max="24" width="5.7109375" style="2" customWidth="1"/>
    <col min="25" max="25" width="2.28515625" style="7" customWidth="1"/>
    <col min="26" max="26" width="7.7109375" style="2" customWidth="1"/>
    <col min="27" max="32" width="5.7109375" style="2" customWidth="1"/>
    <col min="33" max="33" width="2.28515625" style="7" customWidth="1"/>
    <col min="34" max="16384" width="5.7109375" style="1"/>
  </cols>
  <sheetData>
    <row r="1" spans="1:33" s="3" customFormat="1" ht="27.75" x14ac:dyDescent="0.4">
      <c r="B1" s="79" t="s">
        <v>151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G1" s="6"/>
    </row>
    <row r="2" spans="1:33" s="3" customForma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6"/>
      <c r="M2" s="6"/>
      <c r="N2" s="6"/>
      <c r="Y2" s="6"/>
      <c r="AG2" s="6"/>
    </row>
    <row r="3" spans="1:33" s="3" customFormat="1" x14ac:dyDescent="0.25">
      <c r="A3" s="6"/>
      <c r="I3" s="6"/>
      <c r="Q3" s="6"/>
      <c r="Y3" s="6"/>
      <c r="AG3" s="6"/>
    </row>
    <row r="4" spans="1:33" s="3" customFormat="1" x14ac:dyDescent="0.25">
      <c r="A4" s="6"/>
      <c r="I4" s="6"/>
      <c r="Q4" s="6"/>
      <c r="Y4" s="6"/>
      <c r="AG4" s="6"/>
    </row>
    <row r="5" spans="1:33" s="2" customFormat="1" x14ac:dyDescent="0.25">
      <c r="A5" s="7"/>
      <c r="I5" s="7"/>
      <c r="Q5" s="7"/>
      <c r="Y5" s="7"/>
      <c r="AG5" s="7"/>
    </row>
    <row r="6" spans="1:33" s="2" customFormat="1" x14ac:dyDescent="0.25">
      <c r="A6" s="7"/>
      <c r="I6" s="7"/>
      <c r="Q6" s="7"/>
      <c r="Y6" s="7"/>
      <c r="AG6" s="7"/>
    </row>
    <row r="7" spans="1:33" s="2" customFormat="1" x14ac:dyDescent="0.25">
      <c r="A7" s="7"/>
      <c r="I7" s="7"/>
      <c r="Q7" s="7"/>
      <c r="Y7" s="7"/>
      <c r="AG7" s="7"/>
    </row>
    <row r="8" spans="1:33" s="2" customFormat="1" x14ac:dyDescent="0.25">
      <c r="A8" s="7"/>
      <c r="I8" s="7"/>
      <c r="Q8" s="7"/>
      <c r="Y8" s="7"/>
      <c r="AG8" s="7"/>
    </row>
    <row r="9" spans="1:33" s="2" customFormat="1" x14ac:dyDescent="0.25">
      <c r="A9" s="7"/>
      <c r="I9" s="7"/>
      <c r="Q9" s="7"/>
      <c r="Y9" s="7"/>
      <c r="AG9" s="7"/>
    </row>
    <row r="10" spans="1:33" s="2" customFormat="1" x14ac:dyDescent="0.25">
      <c r="A10" s="7"/>
      <c r="I10" s="7"/>
      <c r="Q10" s="7"/>
      <c r="Y10" s="7"/>
      <c r="AG10" s="7"/>
    </row>
    <row r="11" spans="1:33" s="2" customFormat="1" x14ac:dyDescent="0.25">
      <c r="A11" s="7"/>
      <c r="I11" s="7"/>
      <c r="Q11" s="7"/>
      <c r="Y11" s="7"/>
      <c r="AG11" s="7"/>
    </row>
    <row r="12" spans="1:33" s="2" customFormat="1" x14ac:dyDescent="0.25">
      <c r="A12" s="7"/>
      <c r="I12" s="7"/>
      <c r="Q12" s="7"/>
      <c r="Y12" s="7"/>
      <c r="AG12" s="7"/>
    </row>
    <row r="13" spans="1:33" s="2" customFormat="1" x14ac:dyDescent="0.25">
      <c r="A13" s="7"/>
      <c r="I13" s="7"/>
      <c r="Q13" s="7"/>
      <c r="Y13" s="7"/>
      <c r="AG13" s="7"/>
    </row>
    <row r="14" spans="1:33" s="2" customFormat="1" x14ac:dyDescent="0.25">
      <c r="A14" s="7"/>
      <c r="I14" s="7"/>
      <c r="Q14" s="7"/>
      <c r="Y14" s="7"/>
      <c r="AG14" s="7"/>
    </row>
    <row r="15" spans="1:33" s="2" customFormat="1" x14ac:dyDescent="0.25">
      <c r="A15" s="7"/>
      <c r="I15" s="7"/>
      <c r="Q15" s="7"/>
      <c r="Y15" s="7"/>
      <c r="AG15" s="7"/>
    </row>
    <row r="16" spans="1:33" s="2" customFormat="1" x14ac:dyDescent="0.25">
      <c r="A16" s="7"/>
      <c r="I16" s="7"/>
      <c r="Q16" s="7"/>
      <c r="Y16" s="7"/>
      <c r="AG16" s="7"/>
    </row>
    <row r="17" spans="1:33" s="2" customFormat="1" x14ac:dyDescent="0.25">
      <c r="A17" s="7"/>
      <c r="I17" s="7"/>
      <c r="Q17" s="7"/>
      <c r="Y17" s="7"/>
      <c r="AG17" s="7"/>
    </row>
    <row r="18" spans="1:33" s="2" customFormat="1" x14ac:dyDescent="0.25">
      <c r="A18" s="7"/>
      <c r="I18" s="7"/>
      <c r="Q18" s="7"/>
      <c r="Y18" s="7"/>
      <c r="AG18" s="7"/>
    </row>
    <row r="19" spans="1:33" s="2" customFormat="1" x14ac:dyDescent="0.25">
      <c r="A19" s="7"/>
      <c r="I19" s="7"/>
      <c r="Q19" s="7"/>
      <c r="Y19" s="7"/>
      <c r="AG19" s="7"/>
    </row>
    <row r="20" spans="1:33" s="2" customFormat="1" x14ac:dyDescent="0.25">
      <c r="A20" s="7"/>
      <c r="I20" s="7"/>
      <c r="Q20" s="7"/>
      <c r="Y20" s="7"/>
      <c r="AG20" s="7"/>
    </row>
    <row r="21" spans="1:33" s="2" customFormat="1" x14ac:dyDescent="0.25">
      <c r="A21" s="7"/>
      <c r="I21" s="7"/>
      <c r="Q21" s="7"/>
      <c r="Y21" s="7"/>
      <c r="AG21" s="7"/>
    </row>
    <row r="22" spans="1:33" s="2" customFormat="1" x14ac:dyDescent="0.25">
      <c r="A22" s="7"/>
      <c r="I22" s="7"/>
      <c r="Q22" s="7"/>
      <c r="Y22" s="7"/>
      <c r="AG22" s="7"/>
    </row>
    <row r="23" spans="1:33" s="2" customFormat="1" x14ac:dyDescent="0.25">
      <c r="A23" s="7"/>
      <c r="I23" s="7"/>
      <c r="Q23" s="7"/>
      <c r="Y23" s="7"/>
      <c r="AG23" s="7"/>
    </row>
    <row r="24" spans="1:33" s="2" customFormat="1" x14ac:dyDescent="0.25">
      <c r="A24" s="7"/>
      <c r="I24" s="7"/>
      <c r="Q24" s="7"/>
      <c r="Y24" s="7"/>
      <c r="AG24" s="7"/>
    </row>
    <row r="25" spans="1:33" s="2" customFormat="1" x14ac:dyDescent="0.25">
      <c r="A25" s="7"/>
      <c r="I25" s="7"/>
      <c r="Q25" s="7"/>
      <c r="Y25" s="7"/>
      <c r="AG25" s="7"/>
    </row>
    <row r="26" spans="1:33" s="2" customFormat="1" x14ac:dyDescent="0.25">
      <c r="A26" s="7"/>
      <c r="I26" s="7"/>
      <c r="Q26" s="7"/>
      <c r="Y26" s="7"/>
      <c r="AG26" s="7"/>
    </row>
    <row r="27" spans="1:33" s="2" customFormat="1" x14ac:dyDescent="0.25">
      <c r="A27" s="7"/>
      <c r="I27" s="7"/>
      <c r="Q27" s="7"/>
      <c r="Y27" s="7"/>
      <c r="AG27" s="7"/>
    </row>
    <row r="28" spans="1:33" s="2" customFormat="1" x14ac:dyDescent="0.25">
      <c r="A28" s="7"/>
      <c r="I28" s="7"/>
      <c r="Q28" s="7"/>
      <c r="Y28" s="7"/>
      <c r="AG28" s="7"/>
    </row>
    <row r="29" spans="1:33" s="2" customFormat="1" x14ac:dyDescent="0.25">
      <c r="A29" s="7"/>
      <c r="I29" s="7"/>
      <c r="Q29" s="7"/>
      <c r="Y29" s="7"/>
      <c r="AG29" s="7"/>
    </row>
    <row r="30" spans="1:33" s="2" customFormat="1" x14ac:dyDescent="0.25">
      <c r="A30" s="7"/>
      <c r="I30" s="7"/>
      <c r="Q30" s="7"/>
      <c r="Y30" s="7"/>
      <c r="AG30" s="7"/>
    </row>
    <row r="31" spans="1:33" s="2" customFormat="1" x14ac:dyDescent="0.25">
      <c r="A31" s="7"/>
      <c r="I31" s="7"/>
      <c r="Q31" s="7"/>
      <c r="Y31" s="7"/>
      <c r="AG31" s="7"/>
    </row>
    <row r="32" spans="1:33" s="2" customFormat="1" x14ac:dyDescent="0.25">
      <c r="A32" s="7"/>
      <c r="I32" s="7"/>
      <c r="Q32" s="7"/>
      <c r="Y32" s="7"/>
      <c r="AG32" s="7"/>
    </row>
    <row r="33" spans="1:33" s="2" customFormat="1" x14ac:dyDescent="0.25">
      <c r="A33" s="7"/>
      <c r="I33" s="7"/>
      <c r="Q33" s="7"/>
      <c r="Y33" s="7"/>
      <c r="AG33" s="7"/>
    </row>
    <row r="34" spans="1:33" s="2" customFormat="1" x14ac:dyDescent="0.25">
      <c r="A34" s="7"/>
      <c r="I34" s="7"/>
      <c r="Q34" s="7"/>
      <c r="Y34" s="7"/>
      <c r="AG34" s="7"/>
    </row>
    <row r="35" spans="1:33" s="2" customFormat="1" x14ac:dyDescent="0.25">
      <c r="A35" s="7"/>
      <c r="I35" s="7"/>
      <c r="Q35" s="7"/>
      <c r="Y35" s="7"/>
      <c r="AG35" s="7"/>
    </row>
    <row r="36" spans="1:33" s="3" customFormat="1" x14ac:dyDescent="0.25">
      <c r="A36" s="6"/>
      <c r="I36" s="6"/>
      <c r="Q36" s="6"/>
      <c r="Y36" s="6"/>
      <c r="AG36" s="6"/>
    </row>
    <row r="38" spans="1:33" s="2" customFormat="1" x14ac:dyDescent="0.25">
      <c r="A38" s="4"/>
      <c r="B38" s="87" t="s">
        <v>37</v>
      </c>
      <c r="C38" s="87"/>
      <c r="D38" s="87"/>
      <c r="E38" s="87"/>
      <c r="F38" s="87"/>
      <c r="G38" s="87"/>
      <c r="H38" s="87"/>
      <c r="I38" s="4"/>
      <c r="J38" s="89" t="s">
        <v>38</v>
      </c>
      <c r="K38" s="89"/>
      <c r="L38" s="89"/>
      <c r="M38" s="89"/>
      <c r="N38" s="89"/>
      <c r="O38" s="89"/>
      <c r="P38" s="89"/>
      <c r="Q38" s="4"/>
      <c r="R38" s="91" t="s">
        <v>39</v>
      </c>
      <c r="S38" s="91"/>
      <c r="T38" s="91"/>
      <c r="U38" s="91"/>
      <c r="V38" s="91"/>
      <c r="W38" s="91"/>
      <c r="X38" s="91"/>
      <c r="Y38" s="4"/>
      <c r="Z38" s="93" t="s">
        <v>40</v>
      </c>
      <c r="AA38" s="93"/>
      <c r="AB38" s="93"/>
      <c r="AC38" s="93"/>
      <c r="AD38" s="93"/>
      <c r="AE38" s="93"/>
      <c r="AF38" s="93"/>
      <c r="AG38" s="4"/>
    </row>
    <row r="39" spans="1:33" ht="15.75" thickBot="1" x14ac:dyDescent="0.3">
      <c r="A39" s="5"/>
      <c r="B39" s="88"/>
      <c r="C39" s="88"/>
      <c r="D39" s="88"/>
      <c r="E39" s="88"/>
      <c r="F39" s="88"/>
      <c r="G39" s="88"/>
      <c r="H39" s="88"/>
      <c r="I39" s="5"/>
      <c r="J39" s="90"/>
      <c r="K39" s="90"/>
      <c r="L39" s="90"/>
      <c r="M39" s="90"/>
      <c r="N39" s="90"/>
      <c r="O39" s="90"/>
      <c r="P39" s="90"/>
      <c r="Q39" s="5"/>
      <c r="R39" s="92"/>
      <c r="S39" s="92"/>
      <c r="T39" s="92"/>
      <c r="U39" s="92"/>
      <c r="V39" s="92"/>
      <c r="W39" s="92"/>
      <c r="X39" s="92"/>
      <c r="Y39" s="5"/>
      <c r="Z39" s="94"/>
      <c r="AA39" s="94"/>
      <c r="AB39" s="94"/>
      <c r="AC39" s="94"/>
      <c r="AD39" s="94"/>
      <c r="AE39" s="94"/>
      <c r="AF39" s="94"/>
      <c r="AG39" s="5"/>
    </row>
    <row r="40" spans="1:33" s="8" customFormat="1" thickBot="1" x14ac:dyDescent="0.25">
      <c r="A40" s="30"/>
      <c r="B40" s="80" t="s">
        <v>152</v>
      </c>
      <c r="C40" s="81"/>
      <c r="D40" s="81"/>
      <c r="E40" s="81"/>
      <c r="F40" s="81"/>
      <c r="G40" s="81"/>
      <c r="H40" s="82"/>
      <c r="I40" s="30"/>
      <c r="J40" s="80" t="s">
        <v>153</v>
      </c>
      <c r="K40" s="81"/>
      <c r="L40" s="81"/>
      <c r="M40" s="81"/>
      <c r="N40" s="81"/>
      <c r="O40" s="81"/>
      <c r="P40" s="82"/>
      <c r="Q40" s="30"/>
      <c r="R40" s="80" t="s">
        <v>154</v>
      </c>
      <c r="S40" s="81"/>
      <c r="T40" s="81"/>
      <c r="U40" s="81"/>
      <c r="V40" s="81"/>
      <c r="W40" s="81"/>
      <c r="X40" s="82"/>
      <c r="Y40" s="30"/>
      <c r="Z40" s="80" t="s">
        <v>155</v>
      </c>
      <c r="AA40" s="81"/>
      <c r="AB40" s="81"/>
      <c r="AC40" s="81"/>
      <c r="AD40" s="81"/>
      <c r="AE40" s="81"/>
      <c r="AF40" s="82"/>
      <c r="AG40" s="30"/>
    </row>
    <row r="41" spans="1:33" s="8" customFormat="1" thickBot="1" x14ac:dyDescent="0.25">
      <c r="A41" s="30"/>
      <c r="C41" s="31"/>
      <c r="I41" s="30"/>
      <c r="K41" s="31"/>
      <c r="Q41" s="30"/>
      <c r="S41" s="31"/>
      <c r="Y41" s="30"/>
      <c r="AA41" s="31"/>
      <c r="AG41" s="30"/>
    </row>
    <row r="42" spans="1:33" s="8" customFormat="1" ht="15" customHeight="1" thickBot="1" x14ac:dyDescent="0.25">
      <c r="A42" s="30"/>
      <c r="C42" s="32"/>
      <c r="D42" s="33" t="s">
        <v>17</v>
      </c>
      <c r="E42" s="34">
        <v>1250</v>
      </c>
      <c r="I42" s="30"/>
      <c r="K42" s="32"/>
      <c r="L42" s="33" t="s">
        <v>17</v>
      </c>
      <c r="M42" s="34">
        <v>1250</v>
      </c>
      <c r="Q42" s="30"/>
      <c r="S42" s="32"/>
      <c r="T42" s="33" t="s">
        <v>17</v>
      </c>
      <c r="U42" s="34">
        <v>1310</v>
      </c>
      <c r="Y42" s="30"/>
      <c r="AA42" s="32"/>
      <c r="AB42" s="33" t="s">
        <v>17</v>
      </c>
      <c r="AC42" s="34">
        <v>1250</v>
      </c>
      <c r="AG42" s="30"/>
    </row>
    <row r="43" spans="1:33" s="8" customFormat="1" ht="6" customHeight="1" x14ac:dyDescent="0.2">
      <c r="A43" s="30"/>
      <c r="I43" s="30"/>
      <c r="Q43" s="30"/>
      <c r="Y43" s="30"/>
      <c r="AG43" s="30"/>
    </row>
    <row r="44" spans="1:33" s="8" customFormat="1" thickBot="1" x14ac:dyDescent="0.25">
      <c r="A44" s="30"/>
      <c r="E44" s="8" t="s">
        <v>13</v>
      </c>
      <c r="F44" s="8" t="s">
        <v>14</v>
      </c>
      <c r="G44" s="8" t="s">
        <v>15</v>
      </c>
      <c r="I44" s="30"/>
      <c r="M44" s="8" t="s">
        <v>13</v>
      </c>
      <c r="N44" s="8" t="s">
        <v>14</v>
      </c>
      <c r="O44" s="8" t="s">
        <v>15</v>
      </c>
      <c r="Q44" s="30"/>
      <c r="U44" s="8" t="s">
        <v>13</v>
      </c>
      <c r="V44" s="8" t="s">
        <v>14</v>
      </c>
      <c r="W44" s="8" t="s">
        <v>15</v>
      </c>
      <c r="Y44" s="30"/>
      <c r="AC44" s="8" t="s">
        <v>13</v>
      </c>
      <c r="AD44" s="8" t="s">
        <v>14</v>
      </c>
      <c r="AE44" s="8" t="s">
        <v>15</v>
      </c>
      <c r="AG44" s="30"/>
    </row>
    <row r="45" spans="1:33" s="8" customFormat="1" ht="15" customHeight="1" thickBot="1" x14ac:dyDescent="0.25">
      <c r="A45" s="35"/>
      <c r="B45" s="24"/>
      <c r="D45" s="33" t="s">
        <v>16</v>
      </c>
      <c r="E45" s="36">
        <v>27</v>
      </c>
      <c r="F45" s="37">
        <v>69</v>
      </c>
      <c r="G45" s="38">
        <f>F45/E45</f>
        <v>2.5555555555555554</v>
      </c>
      <c r="H45" s="39"/>
      <c r="I45" s="35"/>
      <c r="J45" s="24"/>
      <c r="L45" s="33" t="s">
        <v>16</v>
      </c>
      <c r="M45" s="36">
        <v>28</v>
      </c>
      <c r="N45" s="37">
        <v>69</v>
      </c>
      <c r="O45" s="38">
        <f>N45/M45</f>
        <v>2.4642857142857144</v>
      </c>
      <c r="P45" s="39"/>
      <c r="Q45" s="35"/>
      <c r="R45" s="24"/>
      <c r="T45" s="33" t="s">
        <v>16</v>
      </c>
      <c r="U45" s="36">
        <v>27</v>
      </c>
      <c r="V45" s="37">
        <v>69</v>
      </c>
      <c r="W45" s="38">
        <f>V45/U45</f>
        <v>2.5555555555555554</v>
      </c>
      <c r="X45" s="39"/>
      <c r="Y45" s="35"/>
      <c r="Z45" s="24"/>
      <c r="AB45" s="33" t="s">
        <v>16</v>
      </c>
      <c r="AC45" s="36">
        <v>29</v>
      </c>
      <c r="AD45" s="37">
        <v>68</v>
      </c>
      <c r="AE45" s="38">
        <f>AD45/AC45</f>
        <v>2.3448275862068964</v>
      </c>
      <c r="AF45" s="39"/>
      <c r="AG45" s="35"/>
    </row>
    <row r="46" spans="1:33" s="8" customFormat="1" ht="6.75" customHeight="1" x14ac:dyDescent="0.2">
      <c r="A46" s="30"/>
      <c r="I46" s="30"/>
      <c r="Q46" s="30"/>
      <c r="Y46" s="30"/>
      <c r="AG46" s="30"/>
    </row>
    <row r="47" spans="1:33" s="8" customFormat="1" thickBot="1" x14ac:dyDescent="0.25">
      <c r="A47" s="30"/>
      <c r="B47" s="40"/>
      <c r="C47" s="40" t="s">
        <v>20</v>
      </c>
      <c r="D47" s="40" t="s">
        <v>21</v>
      </c>
      <c r="E47" s="40" t="s">
        <v>22</v>
      </c>
      <c r="F47" s="40" t="s">
        <v>23</v>
      </c>
      <c r="G47" s="40" t="s">
        <v>24</v>
      </c>
      <c r="H47" s="40" t="s">
        <v>25</v>
      </c>
      <c r="I47" s="30"/>
      <c r="J47" s="40"/>
      <c r="K47" s="40" t="s">
        <v>20</v>
      </c>
      <c r="L47" s="40" t="s">
        <v>21</v>
      </c>
      <c r="M47" s="40" t="s">
        <v>22</v>
      </c>
      <c r="N47" s="40" t="s">
        <v>23</v>
      </c>
      <c r="O47" s="40" t="s">
        <v>24</v>
      </c>
      <c r="P47" s="40" t="s">
        <v>25</v>
      </c>
      <c r="Q47" s="30"/>
      <c r="R47" s="40"/>
      <c r="S47" s="40" t="s">
        <v>20</v>
      </c>
      <c r="T47" s="40" t="s">
        <v>21</v>
      </c>
      <c r="U47" s="40" t="s">
        <v>22</v>
      </c>
      <c r="V47" s="40" t="s">
        <v>23</v>
      </c>
      <c r="W47" s="40" t="s">
        <v>24</v>
      </c>
      <c r="X47" s="40" t="s">
        <v>25</v>
      </c>
      <c r="Y47" s="30"/>
      <c r="Z47" s="40"/>
      <c r="AA47" s="40" t="s">
        <v>20</v>
      </c>
      <c r="AB47" s="40" t="s">
        <v>21</v>
      </c>
      <c r="AC47" s="40" t="s">
        <v>22</v>
      </c>
      <c r="AD47" s="40" t="s">
        <v>23</v>
      </c>
      <c r="AE47" s="40" t="s">
        <v>24</v>
      </c>
      <c r="AF47" s="40" t="s">
        <v>25</v>
      </c>
      <c r="AG47" s="30"/>
    </row>
    <row r="48" spans="1:33" s="8" customFormat="1" ht="14.25" x14ac:dyDescent="0.2">
      <c r="A48" s="30"/>
      <c r="B48" s="41" t="s">
        <v>13</v>
      </c>
      <c r="C48" s="42">
        <v>10</v>
      </c>
      <c r="D48" s="43">
        <v>14</v>
      </c>
      <c r="E48" s="43">
        <v>18</v>
      </c>
      <c r="F48" s="43">
        <v>22</v>
      </c>
      <c r="G48" s="43">
        <v>1</v>
      </c>
      <c r="H48" s="44">
        <v>1</v>
      </c>
      <c r="I48" s="30"/>
      <c r="J48" s="41" t="s">
        <v>13</v>
      </c>
      <c r="K48" s="42">
        <v>10</v>
      </c>
      <c r="L48" s="43">
        <v>14</v>
      </c>
      <c r="M48" s="43">
        <v>17</v>
      </c>
      <c r="N48" s="43">
        <v>20</v>
      </c>
      <c r="O48" s="43">
        <v>1</v>
      </c>
      <c r="P48" s="44">
        <v>1</v>
      </c>
      <c r="Q48" s="30"/>
      <c r="R48" s="41" t="s">
        <v>13</v>
      </c>
      <c r="S48" s="42">
        <v>10</v>
      </c>
      <c r="T48" s="43">
        <v>14</v>
      </c>
      <c r="U48" s="43">
        <v>17</v>
      </c>
      <c r="V48" s="43">
        <v>20</v>
      </c>
      <c r="W48" s="43">
        <v>1</v>
      </c>
      <c r="X48" s="44">
        <v>1</v>
      </c>
      <c r="Y48" s="30"/>
      <c r="Z48" s="41" t="s">
        <v>13</v>
      </c>
      <c r="AA48" s="42">
        <v>10</v>
      </c>
      <c r="AB48" s="43">
        <v>14</v>
      </c>
      <c r="AC48" s="43">
        <v>18</v>
      </c>
      <c r="AD48" s="43">
        <v>21</v>
      </c>
      <c r="AE48" s="43">
        <v>1</v>
      </c>
      <c r="AF48" s="44">
        <v>1</v>
      </c>
      <c r="AG48" s="30"/>
    </row>
    <row r="49" spans="1:33" s="8" customFormat="1" thickBot="1" x14ac:dyDescent="0.25">
      <c r="A49" s="30"/>
      <c r="B49" s="45" t="s">
        <v>14</v>
      </c>
      <c r="C49" s="46">
        <v>58</v>
      </c>
      <c r="D49" s="47">
        <v>54</v>
      </c>
      <c r="E49" s="47">
        <v>50</v>
      </c>
      <c r="F49" s="47">
        <v>48</v>
      </c>
      <c r="G49" s="47">
        <v>2</v>
      </c>
      <c r="H49" s="48">
        <v>1.8</v>
      </c>
      <c r="I49" s="30"/>
      <c r="J49" s="45" t="s">
        <v>14</v>
      </c>
      <c r="K49" s="46">
        <v>58</v>
      </c>
      <c r="L49" s="47">
        <v>54</v>
      </c>
      <c r="M49" s="47">
        <v>50</v>
      </c>
      <c r="N49" s="47">
        <v>46</v>
      </c>
      <c r="O49" s="47">
        <v>2</v>
      </c>
      <c r="P49" s="48">
        <v>1.8</v>
      </c>
      <c r="Q49" s="30"/>
      <c r="R49" s="45" t="s">
        <v>14</v>
      </c>
      <c r="S49" s="46">
        <v>58</v>
      </c>
      <c r="T49" s="47">
        <v>54</v>
      </c>
      <c r="U49" s="47">
        <v>50</v>
      </c>
      <c r="V49" s="47">
        <v>46</v>
      </c>
      <c r="W49" s="47">
        <v>2</v>
      </c>
      <c r="X49" s="48">
        <v>1.8</v>
      </c>
      <c r="Y49" s="30"/>
      <c r="Z49" s="45" t="s">
        <v>14</v>
      </c>
      <c r="AA49" s="46">
        <v>58</v>
      </c>
      <c r="AB49" s="47">
        <v>54</v>
      </c>
      <c r="AC49" s="47">
        <v>50</v>
      </c>
      <c r="AD49" s="47">
        <v>49</v>
      </c>
      <c r="AE49" s="47">
        <v>2</v>
      </c>
      <c r="AF49" s="48">
        <v>1.8</v>
      </c>
      <c r="AG49" s="30"/>
    </row>
    <row r="50" spans="1:33" s="8" customFormat="1" ht="16.5" customHeight="1" thickBot="1" x14ac:dyDescent="0.25">
      <c r="A50" s="30"/>
      <c r="B50" s="49" t="s">
        <v>15</v>
      </c>
      <c r="C50" s="50">
        <f>C49/C48*C54*B54</f>
        <v>5.8</v>
      </c>
      <c r="D50" s="51">
        <f>D49/D48*D54*B54</f>
        <v>3.8571428571428572</v>
      </c>
      <c r="E50" s="51">
        <f>E49/E48*E54*B54</f>
        <v>2.7777777777777777</v>
      </c>
      <c r="F50" s="51">
        <f>F49/F48*F54*B54</f>
        <v>2.1818181818181817</v>
      </c>
      <c r="G50" s="51">
        <f>G49/G48*G54*B54</f>
        <v>0</v>
      </c>
      <c r="H50" s="51">
        <f>H49/H48*H54*B54</f>
        <v>0</v>
      </c>
      <c r="I50" s="30"/>
      <c r="J50" s="49" t="s">
        <v>15</v>
      </c>
      <c r="K50" s="50">
        <f>K49/K48*K54*J54</f>
        <v>5.8</v>
      </c>
      <c r="L50" s="51">
        <f>L49/L48*L54*J54</f>
        <v>3.8571428571428572</v>
      </c>
      <c r="M50" s="51">
        <f>M49/M48*L54*J54</f>
        <v>2.9411764705882355</v>
      </c>
      <c r="N50" s="51">
        <f>N49/N48*N54*J54</f>
        <v>2.2999999999999998</v>
      </c>
      <c r="O50" s="51">
        <f>O49/O48*O54*J54</f>
        <v>0</v>
      </c>
      <c r="P50" s="52">
        <f>P49/P48*P54*J54</f>
        <v>0</v>
      </c>
      <c r="Q50" s="30"/>
      <c r="R50" s="49" t="s">
        <v>15</v>
      </c>
      <c r="S50" s="50">
        <f>S49/S48*S54*R54</f>
        <v>5.8</v>
      </c>
      <c r="T50" s="51">
        <f>T49/T48*T54*R54</f>
        <v>3.8571428571428572</v>
      </c>
      <c r="U50" s="51">
        <f>U49/U48*U54*R54</f>
        <v>2.9411764705882355</v>
      </c>
      <c r="V50" s="51">
        <f>V49/V48*V54*R54</f>
        <v>2.2999999999999998</v>
      </c>
      <c r="W50" s="51">
        <f>W49/W48*W54*R54</f>
        <v>0</v>
      </c>
      <c r="X50" s="52">
        <f>X49/X48*X54*R54</f>
        <v>0</v>
      </c>
      <c r="Y50" s="30"/>
      <c r="Z50" s="49" t="s">
        <v>15</v>
      </c>
      <c r="AA50" s="50">
        <f>AA49/AA48*AA54*Z54</f>
        <v>5.8</v>
      </c>
      <c r="AB50" s="51">
        <f>AB49/AB48*AB54*Z54</f>
        <v>3.8571428571428572</v>
      </c>
      <c r="AC50" s="51">
        <f>AC49/AC48*AC54*Z54</f>
        <v>2.7777777777777777</v>
      </c>
      <c r="AD50" s="51">
        <f>AD49/AD48*AD54*Z54</f>
        <v>2.3333333333333335</v>
      </c>
      <c r="AE50" s="51">
        <f>AE49/AE48*AE54*Z54</f>
        <v>0</v>
      </c>
      <c r="AF50" s="52">
        <f>AF49/AF48*AF54*Z54</f>
        <v>0</v>
      </c>
      <c r="AG50" s="30"/>
    </row>
    <row r="51" spans="1:33" s="8" customFormat="1" ht="15" customHeight="1" x14ac:dyDescent="0.2">
      <c r="A51" s="30"/>
      <c r="I51" s="30"/>
      <c r="Q51" s="30"/>
      <c r="Y51" s="30"/>
      <c r="AG51" s="30"/>
    </row>
    <row r="52" spans="1:33" s="8" customFormat="1" ht="15" customHeight="1" thickBot="1" x14ac:dyDescent="0.25">
      <c r="A52" s="30"/>
      <c r="B52" s="86" t="s">
        <v>150</v>
      </c>
      <c r="C52" s="86"/>
      <c r="D52" s="86"/>
      <c r="E52" s="86"/>
      <c r="F52" s="86"/>
      <c r="G52" s="86"/>
      <c r="H52" s="86"/>
      <c r="I52" s="30"/>
      <c r="J52" s="86" t="s">
        <v>150</v>
      </c>
      <c r="K52" s="86"/>
      <c r="L52" s="86"/>
      <c r="M52" s="86"/>
      <c r="N52" s="86"/>
      <c r="O52" s="86"/>
      <c r="P52" s="86"/>
      <c r="Q52" s="30"/>
      <c r="R52" s="86" t="s">
        <v>150</v>
      </c>
      <c r="S52" s="86"/>
      <c r="T52" s="86"/>
      <c r="U52" s="86"/>
      <c r="V52" s="86"/>
      <c r="W52" s="86"/>
      <c r="X52" s="86"/>
      <c r="Y52" s="30"/>
      <c r="Z52" s="86" t="s">
        <v>150</v>
      </c>
      <c r="AA52" s="86"/>
      <c r="AB52" s="86"/>
      <c r="AC52" s="86"/>
      <c r="AD52" s="86"/>
      <c r="AE52" s="86"/>
      <c r="AF52" s="86"/>
      <c r="AG52" s="30"/>
    </row>
    <row r="53" spans="1:33" s="8" customFormat="1" ht="15" customHeight="1" thickBot="1" x14ac:dyDescent="0.25">
      <c r="A53" s="30"/>
      <c r="B53" s="49" t="s">
        <v>35</v>
      </c>
      <c r="C53" s="53" t="s">
        <v>20</v>
      </c>
      <c r="D53" s="54" t="s">
        <v>21</v>
      </c>
      <c r="E53" s="54" t="s">
        <v>22</v>
      </c>
      <c r="F53" s="54" t="s">
        <v>23</v>
      </c>
      <c r="G53" s="54" t="s">
        <v>24</v>
      </c>
      <c r="H53" s="55" t="s">
        <v>25</v>
      </c>
      <c r="I53" s="30"/>
      <c r="J53" s="49" t="s">
        <v>35</v>
      </c>
      <c r="K53" s="53" t="s">
        <v>20</v>
      </c>
      <c r="L53" s="54" t="s">
        <v>21</v>
      </c>
      <c r="M53" s="54" t="s">
        <v>22</v>
      </c>
      <c r="N53" s="54" t="s">
        <v>23</v>
      </c>
      <c r="O53" s="54" t="s">
        <v>24</v>
      </c>
      <c r="P53" s="55" t="s">
        <v>25</v>
      </c>
      <c r="Q53" s="30"/>
      <c r="R53" s="49" t="s">
        <v>35</v>
      </c>
      <c r="S53" s="53" t="s">
        <v>20</v>
      </c>
      <c r="T53" s="54" t="s">
        <v>21</v>
      </c>
      <c r="U53" s="54" t="s">
        <v>22</v>
      </c>
      <c r="V53" s="54" t="s">
        <v>23</v>
      </c>
      <c r="W53" s="54" t="s">
        <v>24</v>
      </c>
      <c r="X53" s="55" t="s">
        <v>25</v>
      </c>
      <c r="Y53" s="30"/>
      <c r="Z53" s="49" t="s">
        <v>35</v>
      </c>
      <c r="AA53" s="53" t="s">
        <v>20</v>
      </c>
      <c r="AB53" s="54" t="s">
        <v>21</v>
      </c>
      <c r="AC53" s="54" t="s">
        <v>22</v>
      </c>
      <c r="AD53" s="54" t="s">
        <v>23</v>
      </c>
      <c r="AE53" s="54" t="s">
        <v>24</v>
      </c>
      <c r="AF53" s="55" t="s">
        <v>25</v>
      </c>
      <c r="AG53" s="30"/>
    </row>
    <row r="54" spans="1:33" s="8" customFormat="1" ht="15" customHeight="1" thickBot="1" x14ac:dyDescent="0.25">
      <c r="A54" s="30"/>
      <c r="B54" s="56">
        <v>1</v>
      </c>
      <c r="C54" s="56">
        <v>1</v>
      </c>
      <c r="D54" s="57">
        <v>1</v>
      </c>
      <c r="E54" s="57">
        <v>1</v>
      </c>
      <c r="F54" s="57">
        <v>1</v>
      </c>
      <c r="G54" s="57">
        <v>0</v>
      </c>
      <c r="H54" s="58">
        <v>0</v>
      </c>
      <c r="I54" s="30"/>
      <c r="J54" s="56">
        <v>1</v>
      </c>
      <c r="K54" s="56">
        <v>1</v>
      </c>
      <c r="L54" s="57">
        <v>1</v>
      </c>
      <c r="M54" s="57">
        <v>1</v>
      </c>
      <c r="N54" s="57">
        <v>1</v>
      </c>
      <c r="O54" s="57">
        <v>0</v>
      </c>
      <c r="P54" s="58">
        <v>0</v>
      </c>
      <c r="Q54" s="30"/>
      <c r="R54" s="56">
        <v>1</v>
      </c>
      <c r="S54" s="56">
        <v>1</v>
      </c>
      <c r="T54" s="57">
        <v>1</v>
      </c>
      <c r="U54" s="57">
        <v>1</v>
      </c>
      <c r="V54" s="57">
        <v>1</v>
      </c>
      <c r="W54" s="57">
        <v>0</v>
      </c>
      <c r="X54" s="58">
        <v>0</v>
      </c>
      <c r="Y54" s="30"/>
      <c r="Z54" s="56">
        <v>1</v>
      </c>
      <c r="AA54" s="56">
        <v>1</v>
      </c>
      <c r="AB54" s="57">
        <v>1</v>
      </c>
      <c r="AC54" s="57">
        <v>1</v>
      </c>
      <c r="AD54" s="57">
        <v>1</v>
      </c>
      <c r="AE54" s="57">
        <v>0</v>
      </c>
      <c r="AF54" s="58">
        <v>0</v>
      </c>
      <c r="AG54" s="30"/>
    </row>
    <row r="55" spans="1:33" s="8" customFormat="1" ht="14.25" x14ac:dyDescent="0.2">
      <c r="A55" s="30"/>
      <c r="I55" s="30"/>
      <c r="Q55" s="30"/>
      <c r="Y55" s="30"/>
      <c r="AG55" s="30"/>
    </row>
    <row r="56" spans="1:33" s="8" customFormat="1" ht="15" customHeight="1" thickBot="1" x14ac:dyDescent="0.25">
      <c r="A56" s="30"/>
      <c r="D56" s="59" t="s">
        <v>26</v>
      </c>
      <c r="E56" s="60" t="s">
        <v>27</v>
      </c>
      <c r="F56" s="60" t="s">
        <v>28</v>
      </c>
      <c r="G56" s="60" t="s">
        <v>29</v>
      </c>
      <c r="H56" s="60" t="s">
        <v>30</v>
      </c>
      <c r="I56" s="30"/>
      <c r="L56" s="59" t="s">
        <v>26</v>
      </c>
      <c r="M56" s="60" t="s">
        <v>27</v>
      </c>
      <c r="N56" s="60" t="s">
        <v>28</v>
      </c>
      <c r="O56" s="60" t="s">
        <v>29</v>
      </c>
      <c r="P56" s="60" t="s">
        <v>30</v>
      </c>
      <c r="Q56" s="30"/>
      <c r="T56" s="59" t="s">
        <v>26</v>
      </c>
      <c r="U56" s="60" t="s">
        <v>27</v>
      </c>
      <c r="V56" s="60" t="s">
        <v>28</v>
      </c>
      <c r="W56" s="60" t="s">
        <v>29</v>
      </c>
      <c r="X56" s="60" t="s">
        <v>30</v>
      </c>
      <c r="Y56" s="30"/>
      <c r="AB56" s="59" t="s">
        <v>26</v>
      </c>
      <c r="AC56" s="60" t="s">
        <v>27</v>
      </c>
      <c r="AD56" s="60" t="s">
        <v>28</v>
      </c>
      <c r="AE56" s="60" t="s">
        <v>29</v>
      </c>
      <c r="AF56" s="60" t="s">
        <v>30</v>
      </c>
      <c r="AG56" s="30"/>
    </row>
    <row r="57" spans="1:33" s="8" customFormat="1" ht="15" customHeight="1" thickBot="1" x14ac:dyDescent="0.25">
      <c r="A57" s="30"/>
      <c r="B57" s="24" t="s">
        <v>31</v>
      </c>
      <c r="D57" s="61">
        <f>uebersetzung1gang1/uebersetzung1gang2</f>
        <v>1.5037037037037035</v>
      </c>
      <c r="E57" s="62">
        <f>uebersetzung1gang2/uebersetzung1gang3</f>
        <v>1.3885714285714286</v>
      </c>
      <c r="F57" s="62">
        <f>uebersetzung1gang3/uebersetzung1gang4</f>
        <v>1.2731481481481481</v>
      </c>
      <c r="G57" s="62" t="e">
        <f>uebersetzung1gang4/uebersetzung1gang5</f>
        <v>#DIV/0!</v>
      </c>
      <c r="H57" s="63" t="e">
        <f>uebersetzung1gang5/uebersetzung1gang6</f>
        <v>#DIV/0!</v>
      </c>
      <c r="I57" s="30"/>
      <c r="J57" s="24" t="s">
        <v>31</v>
      </c>
      <c r="L57" s="61">
        <f>uebersetzung2gang1/uebersetzung2gang2</f>
        <v>1.5037037037037035</v>
      </c>
      <c r="M57" s="62">
        <f>uebersetzung2gang2/uebersetzung2gang3</f>
        <v>1.3114285714285714</v>
      </c>
      <c r="N57" s="62">
        <f>uebersetzung2gang3/uebersetzung2gang4</f>
        <v>1.2787723785166243</v>
      </c>
      <c r="O57" s="62" t="e">
        <f>uebersetzung2gang4/uebersetzung2gang5</f>
        <v>#DIV/0!</v>
      </c>
      <c r="P57" s="63" t="e">
        <f>uebersetzung2gang5/uebersetzung2gang6</f>
        <v>#DIV/0!</v>
      </c>
      <c r="Q57" s="30"/>
      <c r="R57" s="24" t="s">
        <v>31</v>
      </c>
      <c r="T57" s="61">
        <f>uebersetzung3gang1/uebersetzung3gang2</f>
        <v>1.5037037037037035</v>
      </c>
      <c r="U57" s="62">
        <f>uebersetzung3gang2/uebersetzung3gang3</f>
        <v>1.3114285714285714</v>
      </c>
      <c r="V57" s="62">
        <f>uebersetzung3gang3/uebersetzung3gang4</f>
        <v>1.2787723785166243</v>
      </c>
      <c r="W57" s="62" t="e">
        <f>uebersetzung3gang4/uebersetzung3gang5</f>
        <v>#DIV/0!</v>
      </c>
      <c r="X57" s="63" t="e">
        <f>uebersetzung3gang5/uebersetzung3gang6</f>
        <v>#DIV/0!</v>
      </c>
      <c r="Y57" s="30"/>
      <c r="Z57" s="24" t="s">
        <v>31</v>
      </c>
      <c r="AB57" s="61">
        <f>uebersetzung4gang1/uebersetzung4gang2</f>
        <v>1.5037037037037035</v>
      </c>
      <c r="AC57" s="62">
        <f>uebersetzung4gang2/uebersetzung4gang3</f>
        <v>1.3885714285714286</v>
      </c>
      <c r="AD57" s="62">
        <f>uebersetzung4gang3/uebersetzung4gang4</f>
        <v>1.1904761904761905</v>
      </c>
      <c r="AE57" s="62" t="e">
        <f>uebersetzung4gang4/uebersetzung4gang5</f>
        <v>#DIV/0!</v>
      </c>
      <c r="AF57" s="63" t="e">
        <f>uebersetzung4gang5/uebersetzung4gang6</f>
        <v>#DIV/0!</v>
      </c>
      <c r="AG57" s="30"/>
    </row>
    <row r="58" spans="1:33" s="8" customFormat="1" ht="15" customHeight="1" thickBot="1" x14ac:dyDescent="0.25">
      <c r="A58" s="30"/>
      <c r="B58" s="64"/>
      <c r="I58" s="30"/>
      <c r="J58" s="64"/>
      <c r="Q58" s="30"/>
      <c r="R58" s="64"/>
      <c r="Y58" s="30"/>
      <c r="Z58" s="64"/>
      <c r="AG58" s="30"/>
    </row>
    <row r="59" spans="1:33" s="8" customFormat="1" thickBot="1" x14ac:dyDescent="0.25">
      <c r="A59" s="30"/>
      <c r="B59" s="24" t="s">
        <v>36</v>
      </c>
      <c r="F59" s="33" t="s">
        <v>32</v>
      </c>
      <c r="G59" s="65">
        <f>uebersetzung1gang1/uebersetzung1gang4</f>
        <v>2.6583333333333337</v>
      </c>
      <c r="I59" s="30"/>
      <c r="J59" s="24" t="s">
        <v>36</v>
      </c>
      <c r="N59" s="33" t="s">
        <v>32</v>
      </c>
      <c r="O59" s="65">
        <f>uebersetzung2gang1/uebersetzung2gang4</f>
        <v>2.5217391304347827</v>
      </c>
      <c r="Q59" s="30"/>
      <c r="R59" s="24" t="s">
        <v>36</v>
      </c>
      <c r="V59" s="33" t="s">
        <v>32</v>
      </c>
      <c r="W59" s="65">
        <f>uebersetzung3gang1/uebersetzung3gang4</f>
        <v>2.5217391304347827</v>
      </c>
      <c r="Y59" s="30"/>
      <c r="Z59" s="24" t="s">
        <v>36</v>
      </c>
      <c r="AD59" s="33" t="s">
        <v>32</v>
      </c>
      <c r="AE59" s="65">
        <f>uebersetzung4gang1/uebersetzung4gang4</f>
        <v>2.4857142857142853</v>
      </c>
      <c r="AG59" s="30"/>
    </row>
    <row r="60" spans="1:33" s="8" customFormat="1" thickBot="1" x14ac:dyDescent="0.25">
      <c r="A60" s="30"/>
      <c r="B60" s="24"/>
      <c r="F60" s="33" t="s">
        <v>34</v>
      </c>
      <c r="G60" s="65" t="e">
        <f>uebersetzung1gang1/uebersetzung1gang5</f>
        <v>#DIV/0!</v>
      </c>
      <c r="I60" s="30"/>
      <c r="J60" s="24"/>
      <c r="N60" s="33" t="s">
        <v>34</v>
      </c>
      <c r="O60" s="65" t="e">
        <f>uebersetzung2gang1/uebersetzung2gang5</f>
        <v>#DIV/0!</v>
      </c>
      <c r="Q60" s="30"/>
      <c r="R60" s="24"/>
      <c r="V60" s="33" t="s">
        <v>34</v>
      </c>
      <c r="W60" s="65" t="e">
        <f>uebersetzung3gang1/uebersetzung3gang5</f>
        <v>#DIV/0!</v>
      </c>
      <c r="Y60" s="30"/>
      <c r="Z60" s="24"/>
      <c r="AD60" s="33" t="s">
        <v>34</v>
      </c>
      <c r="AE60" s="65" t="e">
        <f>uebersetzung4gang1/uebersetzung4gang5</f>
        <v>#DIV/0!</v>
      </c>
      <c r="AG60" s="30"/>
    </row>
    <row r="61" spans="1:33" s="8" customFormat="1" thickBot="1" x14ac:dyDescent="0.25">
      <c r="A61" s="30"/>
      <c r="B61" s="24"/>
      <c r="F61" s="33" t="s">
        <v>33</v>
      </c>
      <c r="G61" s="65" t="e">
        <f>uebersetzung1gang1/uebersetzung1gang6</f>
        <v>#DIV/0!</v>
      </c>
      <c r="I61" s="30"/>
      <c r="J61" s="24"/>
      <c r="N61" s="33" t="s">
        <v>33</v>
      </c>
      <c r="O61" s="65" t="e">
        <f>uebersetzung2gang1/uebersetzung2gang6</f>
        <v>#DIV/0!</v>
      </c>
      <c r="Q61" s="30"/>
      <c r="R61" s="24"/>
      <c r="V61" s="33" t="s">
        <v>33</v>
      </c>
      <c r="W61" s="65" t="e">
        <f>uebersetzung3gang1/uebersetzung3gang6</f>
        <v>#DIV/0!</v>
      </c>
      <c r="Y61" s="30"/>
      <c r="Z61" s="24"/>
      <c r="AD61" s="33" t="s">
        <v>33</v>
      </c>
      <c r="AE61" s="65" t="e">
        <f>uebersetzung4gang1/uebersetzung4gang6</f>
        <v>#DIV/0!</v>
      </c>
      <c r="AG61" s="30"/>
    </row>
    <row r="62" spans="1:33" s="8" customFormat="1" thickBot="1" x14ac:dyDescent="0.25">
      <c r="A62" s="30"/>
      <c r="I62" s="30"/>
      <c r="Q62" s="30"/>
      <c r="Y62" s="30"/>
      <c r="AG62" s="30"/>
    </row>
    <row r="63" spans="1:33" s="8" customFormat="1" ht="14.25" x14ac:dyDescent="0.2">
      <c r="A63" s="30"/>
      <c r="B63" s="41"/>
      <c r="C63" s="83" t="s">
        <v>18</v>
      </c>
      <c r="D63" s="84"/>
      <c r="E63" s="84"/>
      <c r="F63" s="84"/>
      <c r="G63" s="84"/>
      <c r="H63" s="85"/>
      <c r="I63" s="30"/>
      <c r="J63" s="41"/>
      <c r="K63" s="83" t="s">
        <v>18</v>
      </c>
      <c r="L63" s="84"/>
      <c r="M63" s="84"/>
      <c r="N63" s="84"/>
      <c r="O63" s="84"/>
      <c r="P63" s="85"/>
      <c r="Q63" s="30"/>
      <c r="R63" s="41"/>
      <c r="S63" s="83" t="s">
        <v>18</v>
      </c>
      <c r="T63" s="84"/>
      <c r="U63" s="84"/>
      <c r="V63" s="84"/>
      <c r="W63" s="84"/>
      <c r="X63" s="85"/>
      <c r="Y63" s="30"/>
      <c r="Z63" s="41"/>
      <c r="AA63" s="83" t="s">
        <v>18</v>
      </c>
      <c r="AB63" s="84"/>
      <c r="AC63" s="84"/>
      <c r="AD63" s="84"/>
      <c r="AE63" s="84"/>
      <c r="AF63" s="85"/>
      <c r="AG63" s="30"/>
    </row>
    <row r="64" spans="1:33" s="8" customFormat="1" thickBot="1" x14ac:dyDescent="0.25">
      <c r="A64" s="30"/>
      <c r="B64" s="66" t="s">
        <v>19</v>
      </c>
      <c r="C64" s="67" t="s">
        <v>20</v>
      </c>
      <c r="D64" s="40" t="s">
        <v>21</v>
      </c>
      <c r="E64" s="40" t="s">
        <v>22</v>
      </c>
      <c r="F64" s="40" t="s">
        <v>23</v>
      </c>
      <c r="G64" s="40" t="s">
        <v>24</v>
      </c>
      <c r="H64" s="68" t="s">
        <v>25</v>
      </c>
      <c r="I64" s="30"/>
      <c r="J64" s="66" t="s">
        <v>19</v>
      </c>
      <c r="K64" s="67" t="s">
        <v>20</v>
      </c>
      <c r="L64" s="40" t="s">
        <v>21</v>
      </c>
      <c r="M64" s="40" t="s">
        <v>22</v>
      </c>
      <c r="N64" s="40" t="s">
        <v>23</v>
      </c>
      <c r="O64" s="40" t="s">
        <v>24</v>
      </c>
      <c r="P64" s="68" t="s">
        <v>25</v>
      </c>
      <c r="Q64" s="30"/>
      <c r="R64" s="66" t="s">
        <v>19</v>
      </c>
      <c r="S64" s="67" t="s">
        <v>20</v>
      </c>
      <c r="T64" s="40" t="s">
        <v>21</v>
      </c>
      <c r="U64" s="40" t="s">
        <v>22</v>
      </c>
      <c r="V64" s="40" t="s">
        <v>23</v>
      </c>
      <c r="W64" s="40" t="s">
        <v>24</v>
      </c>
      <c r="X64" s="68" t="s">
        <v>25</v>
      </c>
      <c r="Y64" s="30"/>
      <c r="Z64" s="66" t="s">
        <v>19</v>
      </c>
      <c r="AA64" s="67" t="s">
        <v>20</v>
      </c>
      <c r="AB64" s="40" t="s">
        <v>21</v>
      </c>
      <c r="AC64" s="40" t="s">
        <v>22</v>
      </c>
      <c r="AD64" s="40" t="s">
        <v>23</v>
      </c>
      <c r="AE64" s="40" t="s">
        <v>24</v>
      </c>
      <c r="AF64" s="68" t="s">
        <v>25</v>
      </c>
      <c r="AG64" s="30"/>
    </row>
    <row r="65" spans="1:33" s="8" customFormat="1" ht="14.25" x14ac:dyDescent="0.2">
      <c r="A65" s="30"/>
      <c r="B65" s="45">
        <v>500</v>
      </c>
      <c r="C65" s="69">
        <f>B65*60*radumfang1/1000/(uebersetzung1*uebersetzung1gang1*1000)</f>
        <v>2.529985007496252</v>
      </c>
      <c r="D65" s="70">
        <f>B65*60*radumfang1/1000/(uebersetzung1*uebersetzung1gang2*1000)</f>
        <v>3.8043478260869574</v>
      </c>
      <c r="E65" s="70">
        <f>B65*60*radumfang1/1000/(uebersetzung1*uebersetzung1gang3*1000)</f>
        <v>5.2826086956521747</v>
      </c>
      <c r="F65" s="70">
        <f>B65*60*radumfang1/1000/(uebersetzung1*uebersetzung1gang4*1000)</f>
        <v>6.7255434782608701</v>
      </c>
      <c r="G65" s="70" t="e">
        <f>B65*60*radumfang1/1000/(uebersetzung1*uebersetzung1gang5*1000)</f>
        <v>#DIV/0!</v>
      </c>
      <c r="H65" s="71" t="e">
        <f>B65*60*radumfang1/1000/(uebersetzung1*uebersetzung1gang6*1000)</f>
        <v>#DIV/0!</v>
      </c>
      <c r="I65" s="30"/>
      <c r="J65" s="45">
        <v>500</v>
      </c>
      <c r="K65" s="69">
        <f t="shared" ref="K65:K88" si="0">J65*60*radumfang2/1000/(uebersetzung2*uebersetzung2gang1*1000)</f>
        <v>2.6236881559220389</v>
      </c>
      <c r="L65" s="70">
        <f t="shared" ref="L65:L88" si="1">J65*60*radumfang2/1000/(uebersetzung2*uebersetzung2gang2*1000)</f>
        <v>3.9452495974235102</v>
      </c>
      <c r="M65" s="70">
        <f t="shared" ref="M65:M88" si="2">J65*60*radumfang2/1000/(uebersetzung2*uebersetzung2gang3*1000)</f>
        <v>5.1739130434782608</v>
      </c>
      <c r="N65" s="70">
        <f t="shared" ref="N65:N88" si="3">J65*60*radumfang2/1000/(uebersetzung2*uebersetzung2gang4*1000)</f>
        <v>6.616257088846881</v>
      </c>
      <c r="O65" s="70" t="e">
        <f t="shared" ref="O65:O88" si="4">J65*60*radumfang2/1000/(uebersetzung2*uebersetzung2gang5*1000)</f>
        <v>#DIV/0!</v>
      </c>
      <c r="P65" s="71" t="e">
        <f t="shared" ref="P65:P88" si="5">J65*60*radumfang2/1000/(uebersetzung2*uebersetzung2gang6*1000)</f>
        <v>#DIV/0!</v>
      </c>
      <c r="Q65" s="30"/>
      <c r="R65" s="45">
        <v>500</v>
      </c>
      <c r="S65" s="69">
        <f t="shared" ref="S65:S88" si="6">R65*60*radumfang3/1000/(uebersetzung3*uebersetzung3gang1*1000)</f>
        <v>2.6514242878560723</v>
      </c>
      <c r="T65" s="70">
        <f t="shared" ref="T65:T88" si="7">R65*60*radumfang3/1000/(uebersetzung3*uebersetzung3gang2*1000)</f>
        <v>3.9869565217391312</v>
      </c>
      <c r="U65" s="70">
        <f t="shared" ref="U65:U88" si="8">R65*60*radumfang3/1000/(uebersetzung3*uebersetzung3gang3*1000)</f>
        <v>5.2286086956521736</v>
      </c>
      <c r="V65" s="70">
        <f t="shared" ref="V65:V88" si="9">R65*60*radumfang3/1000/(uebersetzung3*uebersetzung3gang4*1000)</f>
        <v>6.6862003780718355</v>
      </c>
      <c r="W65" s="70" t="e">
        <f t="shared" ref="W65:W88" si="10">R65*60*radumfang3/1000/(uebersetzung3*uebersetzung3gang5*1000)</f>
        <v>#DIV/0!</v>
      </c>
      <c r="X65" s="71" t="e">
        <f t="shared" ref="X65:X88" si="11">R65*60*radumfang3/1000/(uebersetzung3*uebersetzung3gang6*1000)</f>
        <v>#DIV/0!</v>
      </c>
      <c r="Y65" s="30"/>
      <c r="Z65" s="45">
        <v>500</v>
      </c>
      <c r="AA65" s="69">
        <f t="shared" ref="AA65:AA88" si="12">Z65*60*radumfang4/1000/(uebersetzung4*uebersetzung4gang1*1000)</f>
        <v>2.757352941176471</v>
      </c>
      <c r="AB65" s="70">
        <f t="shared" ref="AB65:AB88" si="13">Z65*60*radumfang4/1000/(uebersetzung4*uebersetzung4gang2*1000)</f>
        <v>4.1462418300653603</v>
      </c>
      <c r="AC65" s="70">
        <f t="shared" ref="AC65:AC88" si="14">Z65*60*radumfang4/1000/(uebersetzung4*uebersetzung4gang3*1000)</f>
        <v>5.757352941176471</v>
      </c>
      <c r="AD65" s="70">
        <f t="shared" ref="AD65:AD88" si="15">Z65*60*radumfang4/1000/(uebersetzung4*uebersetzung4gang4*1000)</f>
        <v>6.8539915966386555</v>
      </c>
      <c r="AE65" s="70" t="e">
        <f t="shared" ref="AE65:AE88" si="16">Z65*60*radumfang4/1000/(uebersetzung4*uebersetzung4gang5*1000)</f>
        <v>#DIV/0!</v>
      </c>
      <c r="AF65" s="71" t="e">
        <f t="shared" ref="AF65:AF88" si="17">Z65*60*radumfang4/1000/(uebersetzung4*uebersetzung4gang6*1000)</f>
        <v>#DIV/0!</v>
      </c>
      <c r="AG65" s="30"/>
    </row>
    <row r="66" spans="1:33" s="8" customFormat="1" ht="14.25" x14ac:dyDescent="0.2">
      <c r="A66" s="30"/>
      <c r="B66" s="45">
        <f>B65+500</f>
        <v>1000</v>
      </c>
      <c r="C66" s="72">
        <f t="shared" ref="C66:C88" si="18">B66*60*radumfang1/1000/(uebersetzung1*uebersetzung1gang1*1000)</f>
        <v>5.059970014992504</v>
      </c>
      <c r="D66" s="73">
        <f t="shared" ref="D66:D88" si="19">B66*60*radumfang1/1000/(uebersetzung1*uebersetzung1gang2*1000)</f>
        <v>7.6086956521739149</v>
      </c>
      <c r="E66" s="73">
        <f t="shared" ref="E66:E88" si="20">B66*60*radumfang1/1000/(uebersetzung1*uebersetzung1gang3*1000)</f>
        <v>10.565217391304349</v>
      </c>
      <c r="F66" s="73">
        <f t="shared" ref="F66:F88" si="21">B66*60*radumfang1/1000/(uebersetzung1*uebersetzung1gang4*1000)</f>
        <v>13.45108695652174</v>
      </c>
      <c r="G66" s="73" t="e">
        <f t="shared" ref="G66:G88" si="22">B66*60*radumfang1/1000/(uebersetzung1*uebersetzung1gang5*1000)</f>
        <v>#DIV/0!</v>
      </c>
      <c r="H66" s="74" t="e">
        <f t="shared" ref="H66:H88" si="23">B66*60*radumfang1/1000/(uebersetzung1*uebersetzung1gang6*1000)</f>
        <v>#DIV/0!</v>
      </c>
      <c r="I66" s="30"/>
      <c r="J66" s="45">
        <f>J65+500</f>
        <v>1000</v>
      </c>
      <c r="K66" s="72">
        <f t="shared" si="0"/>
        <v>5.2473763118440777</v>
      </c>
      <c r="L66" s="73">
        <f t="shared" si="1"/>
        <v>7.8904991948470204</v>
      </c>
      <c r="M66" s="73">
        <f t="shared" si="2"/>
        <v>10.347826086956522</v>
      </c>
      <c r="N66" s="73">
        <f t="shared" si="3"/>
        <v>13.232514177693762</v>
      </c>
      <c r="O66" s="73" t="e">
        <f t="shared" si="4"/>
        <v>#DIV/0!</v>
      </c>
      <c r="P66" s="74" t="e">
        <f t="shared" si="5"/>
        <v>#DIV/0!</v>
      </c>
      <c r="Q66" s="30"/>
      <c r="R66" s="45">
        <f>R65+500</f>
        <v>1000</v>
      </c>
      <c r="S66" s="72">
        <f t="shared" si="6"/>
        <v>5.3028485757121446</v>
      </c>
      <c r="T66" s="73">
        <f t="shared" si="7"/>
        <v>7.9739130434782624</v>
      </c>
      <c r="U66" s="73">
        <f t="shared" si="8"/>
        <v>10.457217391304347</v>
      </c>
      <c r="V66" s="73">
        <f t="shared" si="9"/>
        <v>13.372400756143671</v>
      </c>
      <c r="W66" s="73" t="e">
        <f t="shared" si="10"/>
        <v>#DIV/0!</v>
      </c>
      <c r="X66" s="74" t="e">
        <f t="shared" si="11"/>
        <v>#DIV/0!</v>
      </c>
      <c r="Y66" s="30"/>
      <c r="Z66" s="45">
        <f>Z65+500</f>
        <v>1000</v>
      </c>
      <c r="AA66" s="72">
        <f t="shared" si="12"/>
        <v>5.514705882352942</v>
      </c>
      <c r="AB66" s="73">
        <f t="shared" si="13"/>
        <v>8.2924836601307206</v>
      </c>
      <c r="AC66" s="73">
        <f t="shared" si="14"/>
        <v>11.514705882352942</v>
      </c>
      <c r="AD66" s="73">
        <f t="shared" si="15"/>
        <v>13.707983193277311</v>
      </c>
      <c r="AE66" s="73" t="e">
        <f t="shared" si="16"/>
        <v>#DIV/0!</v>
      </c>
      <c r="AF66" s="74" t="e">
        <f t="shared" si="17"/>
        <v>#DIV/0!</v>
      </c>
      <c r="AG66" s="30"/>
    </row>
    <row r="67" spans="1:33" s="8" customFormat="1" ht="14.25" x14ac:dyDescent="0.2">
      <c r="A67" s="30"/>
      <c r="B67" s="45">
        <f t="shared" ref="B67:B88" si="24">B66+500</f>
        <v>1500</v>
      </c>
      <c r="C67" s="72">
        <f t="shared" si="18"/>
        <v>7.5899550224887564</v>
      </c>
      <c r="D67" s="73">
        <f t="shared" si="19"/>
        <v>11.413043478260873</v>
      </c>
      <c r="E67" s="73">
        <f t="shared" si="20"/>
        <v>15.847826086956523</v>
      </c>
      <c r="F67" s="73">
        <f t="shared" si="21"/>
        <v>20.176630434782613</v>
      </c>
      <c r="G67" s="73" t="e">
        <f t="shared" si="22"/>
        <v>#DIV/0!</v>
      </c>
      <c r="H67" s="74" t="e">
        <f t="shared" si="23"/>
        <v>#DIV/0!</v>
      </c>
      <c r="I67" s="30"/>
      <c r="J67" s="45">
        <f t="shared" ref="J67:J88" si="25">J66+500</f>
        <v>1500</v>
      </c>
      <c r="K67" s="72">
        <f t="shared" si="0"/>
        <v>7.871064467766117</v>
      </c>
      <c r="L67" s="73">
        <f t="shared" si="1"/>
        <v>11.835748792270531</v>
      </c>
      <c r="M67" s="73">
        <f t="shared" si="2"/>
        <v>15.521739130434781</v>
      </c>
      <c r="N67" s="73">
        <f t="shared" si="3"/>
        <v>19.848771266540641</v>
      </c>
      <c r="O67" s="73" t="e">
        <f t="shared" si="4"/>
        <v>#DIV/0!</v>
      </c>
      <c r="P67" s="74" t="e">
        <f t="shared" si="5"/>
        <v>#DIV/0!</v>
      </c>
      <c r="Q67" s="30"/>
      <c r="R67" s="45">
        <f t="shared" ref="R67:R88" si="26">R66+500</f>
        <v>1500</v>
      </c>
      <c r="S67" s="72">
        <f t="shared" si="6"/>
        <v>7.9542728635682165</v>
      </c>
      <c r="T67" s="73">
        <f t="shared" si="7"/>
        <v>11.960869565217394</v>
      </c>
      <c r="U67" s="73">
        <f t="shared" si="8"/>
        <v>15.685826086956521</v>
      </c>
      <c r="V67" s="73">
        <f t="shared" si="9"/>
        <v>20.058601134215504</v>
      </c>
      <c r="W67" s="73" t="e">
        <f t="shared" si="10"/>
        <v>#DIV/0!</v>
      </c>
      <c r="X67" s="74" t="e">
        <f t="shared" si="11"/>
        <v>#DIV/0!</v>
      </c>
      <c r="Y67" s="30"/>
      <c r="Z67" s="45">
        <f t="shared" ref="Z67:Z88" si="27">Z66+500</f>
        <v>1500</v>
      </c>
      <c r="AA67" s="72">
        <f t="shared" si="12"/>
        <v>8.272058823529413</v>
      </c>
      <c r="AB67" s="73">
        <f t="shared" si="13"/>
        <v>12.438725490196081</v>
      </c>
      <c r="AC67" s="73">
        <f t="shared" si="14"/>
        <v>17.272058823529413</v>
      </c>
      <c r="AD67" s="73">
        <f t="shared" si="15"/>
        <v>20.561974789915965</v>
      </c>
      <c r="AE67" s="73" t="e">
        <f t="shared" si="16"/>
        <v>#DIV/0!</v>
      </c>
      <c r="AF67" s="74" t="e">
        <f t="shared" si="17"/>
        <v>#DIV/0!</v>
      </c>
      <c r="AG67" s="30"/>
    </row>
    <row r="68" spans="1:33" s="8" customFormat="1" ht="14.25" x14ac:dyDescent="0.2">
      <c r="A68" s="30"/>
      <c r="B68" s="45">
        <f t="shared" si="24"/>
        <v>2000</v>
      </c>
      <c r="C68" s="72">
        <f t="shared" si="18"/>
        <v>10.119940029985008</v>
      </c>
      <c r="D68" s="73">
        <f t="shared" si="19"/>
        <v>15.21739130434783</v>
      </c>
      <c r="E68" s="73">
        <f t="shared" si="20"/>
        <v>21.130434782608699</v>
      </c>
      <c r="F68" s="73">
        <f t="shared" si="21"/>
        <v>26.90217391304348</v>
      </c>
      <c r="G68" s="73" t="e">
        <f t="shared" si="22"/>
        <v>#DIV/0!</v>
      </c>
      <c r="H68" s="74" t="e">
        <f t="shared" si="23"/>
        <v>#DIV/0!</v>
      </c>
      <c r="I68" s="30"/>
      <c r="J68" s="45">
        <f t="shared" si="25"/>
        <v>2000</v>
      </c>
      <c r="K68" s="72">
        <f t="shared" si="0"/>
        <v>10.494752623688155</v>
      </c>
      <c r="L68" s="73">
        <f t="shared" si="1"/>
        <v>15.780998389694041</v>
      </c>
      <c r="M68" s="73">
        <f t="shared" si="2"/>
        <v>20.695652173913043</v>
      </c>
      <c r="N68" s="73">
        <f t="shared" si="3"/>
        <v>26.465028355387524</v>
      </c>
      <c r="O68" s="73" t="e">
        <f t="shared" si="4"/>
        <v>#DIV/0!</v>
      </c>
      <c r="P68" s="74" t="e">
        <f t="shared" si="5"/>
        <v>#DIV/0!</v>
      </c>
      <c r="Q68" s="30"/>
      <c r="R68" s="45">
        <f t="shared" si="26"/>
        <v>2000</v>
      </c>
      <c r="S68" s="72">
        <f t="shared" si="6"/>
        <v>10.605697151424289</v>
      </c>
      <c r="T68" s="73">
        <f t="shared" si="7"/>
        <v>15.947826086956525</v>
      </c>
      <c r="U68" s="73">
        <f t="shared" si="8"/>
        <v>20.914434782608694</v>
      </c>
      <c r="V68" s="73">
        <f t="shared" si="9"/>
        <v>26.744801512287342</v>
      </c>
      <c r="W68" s="73" t="e">
        <f t="shared" si="10"/>
        <v>#DIV/0!</v>
      </c>
      <c r="X68" s="74" t="e">
        <f t="shared" si="11"/>
        <v>#DIV/0!</v>
      </c>
      <c r="Y68" s="30"/>
      <c r="Z68" s="45">
        <f t="shared" si="27"/>
        <v>2000</v>
      </c>
      <c r="AA68" s="72">
        <f t="shared" si="12"/>
        <v>11.029411764705884</v>
      </c>
      <c r="AB68" s="73">
        <f t="shared" si="13"/>
        <v>16.584967320261441</v>
      </c>
      <c r="AC68" s="73">
        <f t="shared" si="14"/>
        <v>23.029411764705884</v>
      </c>
      <c r="AD68" s="73">
        <f t="shared" si="15"/>
        <v>27.415966386554622</v>
      </c>
      <c r="AE68" s="73" t="e">
        <f t="shared" si="16"/>
        <v>#DIV/0!</v>
      </c>
      <c r="AF68" s="74" t="e">
        <f t="shared" si="17"/>
        <v>#DIV/0!</v>
      </c>
      <c r="AG68" s="30"/>
    </row>
    <row r="69" spans="1:33" s="8" customFormat="1" ht="14.25" x14ac:dyDescent="0.2">
      <c r="A69" s="30"/>
      <c r="B69" s="45">
        <f t="shared" si="24"/>
        <v>2500</v>
      </c>
      <c r="C69" s="72">
        <f t="shared" si="18"/>
        <v>12.64992503748126</v>
      </c>
      <c r="D69" s="73">
        <f t="shared" si="19"/>
        <v>19.021739130434785</v>
      </c>
      <c r="E69" s="73">
        <f t="shared" si="20"/>
        <v>26.413043478260871</v>
      </c>
      <c r="F69" s="73">
        <f t="shared" si="21"/>
        <v>33.627717391304351</v>
      </c>
      <c r="G69" s="73" t="e">
        <f t="shared" si="22"/>
        <v>#DIV/0!</v>
      </c>
      <c r="H69" s="74" t="e">
        <f t="shared" si="23"/>
        <v>#DIV/0!</v>
      </c>
      <c r="I69" s="30"/>
      <c r="J69" s="45">
        <f t="shared" si="25"/>
        <v>2500</v>
      </c>
      <c r="K69" s="72">
        <f t="shared" si="0"/>
        <v>13.118440779610195</v>
      </c>
      <c r="L69" s="73">
        <f t="shared" si="1"/>
        <v>19.726247987117549</v>
      </c>
      <c r="M69" s="73">
        <f t="shared" si="2"/>
        <v>25.869565217391301</v>
      </c>
      <c r="N69" s="73">
        <f t="shared" si="3"/>
        <v>33.081285444234403</v>
      </c>
      <c r="O69" s="73" t="e">
        <f t="shared" si="4"/>
        <v>#DIV/0!</v>
      </c>
      <c r="P69" s="74" t="e">
        <f t="shared" si="5"/>
        <v>#DIV/0!</v>
      </c>
      <c r="Q69" s="30"/>
      <c r="R69" s="45">
        <f t="shared" si="26"/>
        <v>2500</v>
      </c>
      <c r="S69" s="72">
        <f t="shared" si="6"/>
        <v>13.257121439280361</v>
      </c>
      <c r="T69" s="73">
        <f t="shared" si="7"/>
        <v>19.934782608695656</v>
      </c>
      <c r="U69" s="73">
        <f t="shared" si="8"/>
        <v>26.143043478260868</v>
      </c>
      <c r="V69" s="73">
        <f t="shared" si="9"/>
        <v>33.431001890359177</v>
      </c>
      <c r="W69" s="73" t="e">
        <f t="shared" si="10"/>
        <v>#DIV/0!</v>
      </c>
      <c r="X69" s="74" t="e">
        <f t="shared" si="11"/>
        <v>#DIV/0!</v>
      </c>
      <c r="Y69" s="30"/>
      <c r="Z69" s="45">
        <f t="shared" si="27"/>
        <v>2500</v>
      </c>
      <c r="AA69" s="72">
        <f t="shared" si="12"/>
        <v>13.786764705882355</v>
      </c>
      <c r="AB69" s="73">
        <f t="shared" si="13"/>
        <v>20.731209150326801</v>
      </c>
      <c r="AC69" s="73">
        <f t="shared" si="14"/>
        <v>28.786764705882355</v>
      </c>
      <c r="AD69" s="73">
        <f t="shared" si="15"/>
        <v>34.269957983193279</v>
      </c>
      <c r="AE69" s="73" t="e">
        <f t="shared" si="16"/>
        <v>#DIV/0!</v>
      </c>
      <c r="AF69" s="74" t="e">
        <f t="shared" si="17"/>
        <v>#DIV/0!</v>
      </c>
      <c r="AG69" s="30"/>
    </row>
    <row r="70" spans="1:33" s="8" customFormat="1" ht="14.25" x14ac:dyDescent="0.2">
      <c r="A70" s="30"/>
      <c r="B70" s="45">
        <f t="shared" si="24"/>
        <v>3000</v>
      </c>
      <c r="C70" s="72">
        <f t="shared" si="18"/>
        <v>15.179910044977513</v>
      </c>
      <c r="D70" s="73">
        <f t="shared" si="19"/>
        <v>22.826086956521745</v>
      </c>
      <c r="E70" s="73">
        <f t="shared" si="20"/>
        <v>31.695652173913047</v>
      </c>
      <c r="F70" s="73">
        <f t="shared" si="21"/>
        <v>40.353260869565226</v>
      </c>
      <c r="G70" s="73" t="e">
        <f t="shared" si="22"/>
        <v>#DIV/0!</v>
      </c>
      <c r="H70" s="74" t="e">
        <f t="shared" si="23"/>
        <v>#DIV/0!</v>
      </c>
      <c r="I70" s="30"/>
      <c r="J70" s="45">
        <f t="shared" si="25"/>
        <v>3000</v>
      </c>
      <c r="K70" s="72">
        <f t="shared" si="0"/>
        <v>15.742128935532234</v>
      </c>
      <c r="L70" s="73">
        <f t="shared" si="1"/>
        <v>23.671497584541061</v>
      </c>
      <c r="M70" s="73">
        <f t="shared" si="2"/>
        <v>31.043478260869563</v>
      </c>
      <c r="N70" s="73">
        <f t="shared" si="3"/>
        <v>39.697542533081283</v>
      </c>
      <c r="O70" s="73" t="e">
        <f t="shared" si="4"/>
        <v>#DIV/0!</v>
      </c>
      <c r="P70" s="74" t="e">
        <f t="shared" si="5"/>
        <v>#DIV/0!</v>
      </c>
      <c r="Q70" s="30"/>
      <c r="R70" s="45">
        <f t="shared" si="26"/>
        <v>3000</v>
      </c>
      <c r="S70" s="72">
        <f t="shared" si="6"/>
        <v>15.908545727136433</v>
      </c>
      <c r="T70" s="73">
        <f t="shared" si="7"/>
        <v>23.921739130434787</v>
      </c>
      <c r="U70" s="73">
        <f t="shared" si="8"/>
        <v>31.371652173913041</v>
      </c>
      <c r="V70" s="73">
        <f t="shared" si="9"/>
        <v>40.117202268431008</v>
      </c>
      <c r="W70" s="73" t="e">
        <f t="shared" si="10"/>
        <v>#DIV/0!</v>
      </c>
      <c r="X70" s="74" t="e">
        <f t="shared" si="11"/>
        <v>#DIV/0!</v>
      </c>
      <c r="Y70" s="30"/>
      <c r="Z70" s="45">
        <f t="shared" si="27"/>
        <v>3000</v>
      </c>
      <c r="AA70" s="72">
        <f t="shared" si="12"/>
        <v>16.544117647058826</v>
      </c>
      <c r="AB70" s="73">
        <f t="shared" si="13"/>
        <v>24.877450980392162</v>
      </c>
      <c r="AC70" s="73">
        <f t="shared" si="14"/>
        <v>34.544117647058826</v>
      </c>
      <c r="AD70" s="73">
        <f t="shared" si="15"/>
        <v>41.12394957983193</v>
      </c>
      <c r="AE70" s="73" t="e">
        <f t="shared" si="16"/>
        <v>#DIV/0!</v>
      </c>
      <c r="AF70" s="74" t="e">
        <f t="shared" si="17"/>
        <v>#DIV/0!</v>
      </c>
      <c r="AG70" s="30"/>
    </row>
    <row r="71" spans="1:33" s="8" customFormat="1" ht="14.25" x14ac:dyDescent="0.2">
      <c r="A71" s="30"/>
      <c r="B71" s="45">
        <f t="shared" si="24"/>
        <v>3500</v>
      </c>
      <c r="C71" s="72">
        <f t="shared" si="18"/>
        <v>17.709895052473765</v>
      </c>
      <c r="D71" s="73">
        <f t="shared" si="19"/>
        <v>26.630434782608702</v>
      </c>
      <c r="E71" s="73">
        <f t="shared" si="20"/>
        <v>36.978260869565219</v>
      </c>
      <c r="F71" s="73">
        <f t="shared" si="21"/>
        <v>47.078804347826093</v>
      </c>
      <c r="G71" s="73" t="e">
        <f t="shared" si="22"/>
        <v>#DIV/0!</v>
      </c>
      <c r="H71" s="74" t="e">
        <f t="shared" si="23"/>
        <v>#DIV/0!</v>
      </c>
      <c r="I71" s="30"/>
      <c r="J71" s="45">
        <f t="shared" si="25"/>
        <v>3500</v>
      </c>
      <c r="K71" s="72">
        <f t="shared" si="0"/>
        <v>18.365817091454272</v>
      </c>
      <c r="L71" s="73">
        <f t="shared" si="1"/>
        <v>27.61674718196457</v>
      </c>
      <c r="M71" s="73">
        <f t="shared" si="2"/>
        <v>36.217391304347821</v>
      </c>
      <c r="N71" s="73">
        <f t="shared" si="3"/>
        <v>46.313799621928162</v>
      </c>
      <c r="O71" s="73" t="e">
        <f t="shared" si="4"/>
        <v>#DIV/0!</v>
      </c>
      <c r="P71" s="74" t="e">
        <f t="shared" si="5"/>
        <v>#DIV/0!</v>
      </c>
      <c r="Q71" s="30"/>
      <c r="R71" s="45">
        <f t="shared" si="26"/>
        <v>3500</v>
      </c>
      <c r="S71" s="72">
        <f t="shared" si="6"/>
        <v>18.559970014992505</v>
      </c>
      <c r="T71" s="73">
        <f t="shared" si="7"/>
        <v>27.908695652173918</v>
      </c>
      <c r="U71" s="73">
        <f t="shared" si="8"/>
        <v>36.600260869565219</v>
      </c>
      <c r="V71" s="73">
        <f t="shared" si="9"/>
        <v>46.803402646502846</v>
      </c>
      <c r="W71" s="73" t="e">
        <f t="shared" si="10"/>
        <v>#DIV/0!</v>
      </c>
      <c r="X71" s="74" t="e">
        <f t="shared" si="11"/>
        <v>#DIV/0!</v>
      </c>
      <c r="Y71" s="30"/>
      <c r="Z71" s="45">
        <f t="shared" si="27"/>
        <v>3500</v>
      </c>
      <c r="AA71" s="72">
        <f t="shared" si="12"/>
        <v>19.301470588235297</v>
      </c>
      <c r="AB71" s="73">
        <f t="shared" si="13"/>
        <v>29.023692810457522</v>
      </c>
      <c r="AC71" s="73">
        <f t="shared" si="14"/>
        <v>40.301470588235297</v>
      </c>
      <c r="AD71" s="73">
        <f t="shared" si="15"/>
        <v>47.977941176470587</v>
      </c>
      <c r="AE71" s="73" t="e">
        <f t="shared" si="16"/>
        <v>#DIV/0!</v>
      </c>
      <c r="AF71" s="74" t="e">
        <f t="shared" si="17"/>
        <v>#DIV/0!</v>
      </c>
      <c r="AG71" s="30"/>
    </row>
    <row r="72" spans="1:33" s="8" customFormat="1" ht="14.25" x14ac:dyDescent="0.2">
      <c r="A72" s="30"/>
      <c r="B72" s="45">
        <f t="shared" si="24"/>
        <v>4000</v>
      </c>
      <c r="C72" s="72">
        <f t="shared" si="18"/>
        <v>20.239880059970016</v>
      </c>
      <c r="D72" s="73">
        <f t="shared" si="19"/>
        <v>30.434782608695659</v>
      </c>
      <c r="E72" s="73">
        <f t="shared" si="20"/>
        <v>42.260869565217398</v>
      </c>
      <c r="F72" s="73">
        <f t="shared" si="21"/>
        <v>53.804347826086961</v>
      </c>
      <c r="G72" s="73" t="e">
        <f t="shared" si="22"/>
        <v>#DIV/0!</v>
      </c>
      <c r="H72" s="74" t="e">
        <f t="shared" si="23"/>
        <v>#DIV/0!</v>
      </c>
      <c r="I72" s="30"/>
      <c r="J72" s="45">
        <f t="shared" si="25"/>
        <v>4000</v>
      </c>
      <c r="K72" s="72">
        <f t="shared" si="0"/>
        <v>20.989505247376311</v>
      </c>
      <c r="L72" s="73">
        <f t="shared" si="1"/>
        <v>31.561996779388082</v>
      </c>
      <c r="M72" s="73">
        <f t="shared" si="2"/>
        <v>41.391304347826086</v>
      </c>
      <c r="N72" s="73">
        <f t="shared" si="3"/>
        <v>52.930056710775048</v>
      </c>
      <c r="O72" s="73" t="e">
        <f t="shared" si="4"/>
        <v>#DIV/0!</v>
      </c>
      <c r="P72" s="74" t="e">
        <f t="shared" si="5"/>
        <v>#DIV/0!</v>
      </c>
      <c r="Q72" s="30"/>
      <c r="R72" s="45">
        <f t="shared" si="26"/>
        <v>4000</v>
      </c>
      <c r="S72" s="72">
        <f t="shared" si="6"/>
        <v>21.211394302848579</v>
      </c>
      <c r="T72" s="73">
        <f t="shared" si="7"/>
        <v>31.895652173913049</v>
      </c>
      <c r="U72" s="73">
        <f t="shared" si="8"/>
        <v>41.828869565217389</v>
      </c>
      <c r="V72" s="73">
        <f t="shared" si="9"/>
        <v>53.489603024574684</v>
      </c>
      <c r="W72" s="73" t="e">
        <f t="shared" si="10"/>
        <v>#DIV/0!</v>
      </c>
      <c r="X72" s="74" t="e">
        <f t="shared" si="11"/>
        <v>#DIV/0!</v>
      </c>
      <c r="Y72" s="30"/>
      <c r="Z72" s="45">
        <f t="shared" si="27"/>
        <v>4000</v>
      </c>
      <c r="AA72" s="72">
        <f t="shared" si="12"/>
        <v>22.058823529411768</v>
      </c>
      <c r="AB72" s="73">
        <f t="shared" si="13"/>
        <v>33.169934640522882</v>
      </c>
      <c r="AC72" s="73">
        <f t="shared" si="14"/>
        <v>46.058823529411768</v>
      </c>
      <c r="AD72" s="73">
        <f t="shared" si="15"/>
        <v>54.831932773109244</v>
      </c>
      <c r="AE72" s="73" t="e">
        <f t="shared" si="16"/>
        <v>#DIV/0!</v>
      </c>
      <c r="AF72" s="74" t="e">
        <f t="shared" si="17"/>
        <v>#DIV/0!</v>
      </c>
      <c r="AG72" s="30"/>
    </row>
    <row r="73" spans="1:33" s="8" customFormat="1" ht="14.25" x14ac:dyDescent="0.2">
      <c r="A73" s="30"/>
      <c r="B73" s="45">
        <f t="shared" si="24"/>
        <v>4500</v>
      </c>
      <c r="C73" s="72">
        <f t="shared" si="18"/>
        <v>22.76986506746627</v>
      </c>
      <c r="D73" s="73">
        <f t="shared" si="19"/>
        <v>34.239130434782616</v>
      </c>
      <c r="E73" s="73">
        <f t="shared" si="20"/>
        <v>47.54347826086957</v>
      </c>
      <c r="F73" s="73">
        <f t="shared" si="21"/>
        <v>60.529891304347835</v>
      </c>
      <c r="G73" s="73" t="e">
        <f t="shared" si="22"/>
        <v>#DIV/0!</v>
      </c>
      <c r="H73" s="74" t="e">
        <f t="shared" si="23"/>
        <v>#DIV/0!</v>
      </c>
      <c r="I73" s="30"/>
      <c r="J73" s="45">
        <f t="shared" si="25"/>
        <v>4500</v>
      </c>
      <c r="K73" s="72">
        <f t="shared" si="0"/>
        <v>23.61319340329835</v>
      </c>
      <c r="L73" s="73">
        <f t="shared" si="1"/>
        <v>35.507246376811587</v>
      </c>
      <c r="M73" s="73">
        <f t="shared" si="2"/>
        <v>46.565217391304344</v>
      </c>
      <c r="N73" s="73">
        <f t="shared" si="3"/>
        <v>59.546313799621927</v>
      </c>
      <c r="O73" s="73" t="e">
        <f t="shared" si="4"/>
        <v>#DIV/0!</v>
      </c>
      <c r="P73" s="74" t="e">
        <f t="shared" si="5"/>
        <v>#DIV/0!</v>
      </c>
      <c r="Q73" s="30"/>
      <c r="R73" s="45">
        <f t="shared" si="26"/>
        <v>4500</v>
      </c>
      <c r="S73" s="72">
        <f t="shared" si="6"/>
        <v>23.862818590704649</v>
      </c>
      <c r="T73" s="73">
        <f t="shared" si="7"/>
        <v>35.882608695652181</v>
      </c>
      <c r="U73" s="73">
        <f t="shared" si="8"/>
        <v>47.057478260869566</v>
      </c>
      <c r="V73" s="73">
        <f t="shared" si="9"/>
        <v>60.175803402646515</v>
      </c>
      <c r="W73" s="73" t="e">
        <f t="shared" si="10"/>
        <v>#DIV/0!</v>
      </c>
      <c r="X73" s="74" t="e">
        <f t="shared" si="11"/>
        <v>#DIV/0!</v>
      </c>
      <c r="Y73" s="30"/>
      <c r="Z73" s="45">
        <f t="shared" si="27"/>
        <v>4500</v>
      </c>
      <c r="AA73" s="72">
        <f t="shared" si="12"/>
        <v>24.816176470588239</v>
      </c>
      <c r="AB73" s="73">
        <f t="shared" si="13"/>
        <v>37.316176470588239</v>
      </c>
      <c r="AC73" s="73">
        <f t="shared" si="14"/>
        <v>51.816176470588239</v>
      </c>
      <c r="AD73" s="73">
        <f t="shared" si="15"/>
        <v>61.685924369747895</v>
      </c>
      <c r="AE73" s="73" t="e">
        <f t="shared" si="16"/>
        <v>#DIV/0!</v>
      </c>
      <c r="AF73" s="74" t="e">
        <f t="shared" si="17"/>
        <v>#DIV/0!</v>
      </c>
      <c r="AG73" s="30"/>
    </row>
    <row r="74" spans="1:33" s="8" customFormat="1" ht="14.25" x14ac:dyDescent="0.2">
      <c r="A74" s="30"/>
      <c r="B74" s="45">
        <f t="shared" si="24"/>
        <v>5000</v>
      </c>
      <c r="C74" s="72">
        <f t="shared" si="18"/>
        <v>25.299850074962521</v>
      </c>
      <c r="D74" s="73">
        <f t="shared" si="19"/>
        <v>38.04347826086957</v>
      </c>
      <c r="E74" s="73">
        <f t="shared" si="20"/>
        <v>52.826086956521742</v>
      </c>
      <c r="F74" s="73">
        <f t="shared" si="21"/>
        <v>67.255434782608702</v>
      </c>
      <c r="G74" s="73" t="e">
        <f t="shared" si="22"/>
        <v>#DIV/0!</v>
      </c>
      <c r="H74" s="74" t="e">
        <f t="shared" si="23"/>
        <v>#DIV/0!</v>
      </c>
      <c r="I74" s="30"/>
      <c r="J74" s="45">
        <f t="shared" si="25"/>
        <v>5000</v>
      </c>
      <c r="K74" s="72">
        <f t="shared" si="0"/>
        <v>26.236881559220389</v>
      </c>
      <c r="L74" s="73">
        <f t="shared" si="1"/>
        <v>39.452495974235099</v>
      </c>
      <c r="M74" s="73">
        <f t="shared" si="2"/>
        <v>51.739130434782602</v>
      </c>
      <c r="N74" s="73">
        <f t="shared" si="3"/>
        <v>66.162570888468807</v>
      </c>
      <c r="O74" s="73" t="e">
        <f t="shared" si="4"/>
        <v>#DIV/0!</v>
      </c>
      <c r="P74" s="74" t="e">
        <f t="shared" si="5"/>
        <v>#DIV/0!</v>
      </c>
      <c r="Q74" s="30"/>
      <c r="R74" s="45">
        <f t="shared" si="26"/>
        <v>5000</v>
      </c>
      <c r="S74" s="72">
        <f t="shared" si="6"/>
        <v>26.514242878560722</v>
      </c>
      <c r="T74" s="73">
        <f t="shared" si="7"/>
        <v>39.869565217391312</v>
      </c>
      <c r="U74" s="73">
        <f t="shared" si="8"/>
        <v>52.286086956521736</v>
      </c>
      <c r="V74" s="73">
        <f t="shared" si="9"/>
        <v>66.862003780718354</v>
      </c>
      <c r="W74" s="73" t="e">
        <f t="shared" si="10"/>
        <v>#DIV/0!</v>
      </c>
      <c r="X74" s="74" t="e">
        <f t="shared" si="11"/>
        <v>#DIV/0!</v>
      </c>
      <c r="Y74" s="30"/>
      <c r="Z74" s="45">
        <f t="shared" si="27"/>
        <v>5000</v>
      </c>
      <c r="AA74" s="72">
        <f t="shared" si="12"/>
        <v>27.57352941176471</v>
      </c>
      <c r="AB74" s="73">
        <f t="shared" si="13"/>
        <v>41.462418300653603</v>
      </c>
      <c r="AC74" s="73">
        <f t="shared" si="14"/>
        <v>57.57352941176471</v>
      </c>
      <c r="AD74" s="73">
        <f t="shared" si="15"/>
        <v>68.539915966386559</v>
      </c>
      <c r="AE74" s="73" t="e">
        <f t="shared" si="16"/>
        <v>#DIV/0!</v>
      </c>
      <c r="AF74" s="74" t="e">
        <f t="shared" si="17"/>
        <v>#DIV/0!</v>
      </c>
      <c r="AG74" s="30"/>
    </row>
    <row r="75" spans="1:33" s="8" customFormat="1" ht="14.25" x14ac:dyDescent="0.2">
      <c r="A75" s="30"/>
      <c r="B75" s="45">
        <f t="shared" si="24"/>
        <v>5500</v>
      </c>
      <c r="C75" s="72">
        <f t="shared" si="18"/>
        <v>27.829835082458775</v>
      </c>
      <c r="D75" s="73">
        <f t="shared" si="19"/>
        <v>41.84782608695653</v>
      </c>
      <c r="E75" s="73">
        <f t="shared" si="20"/>
        <v>58.108695652173914</v>
      </c>
      <c r="F75" s="73">
        <f t="shared" si="21"/>
        <v>73.980978260869577</v>
      </c>
      <c r="G75" s="73" t="e">
        <f t="shared" si="22"/>
        <v>#DIV/0!</v>
      </c>
      <c r="H75" s="74" t="e">
        <f t="shared" si="23"/>
        <v>#DIV/0!</v>
      </c>
      <c r="I75" s="30"/>
      <c r="J75" s="45">
        <f t="shared" si="25"/>
        <v>5500</v>
      </c>
      <c r="K75" s="72">
        <f t="shared" si="0"/>
        <v>28.860569715142429</v>
      </c>
      <c r="L75" s="73">
        <f t="shared" si="1"/>
        <v>43.397745571658611</v>
      </c>
      <c r="M75" s="73">
        <f t="shared" si="2"/>
        <v>56.913043478260867</v>
      </c>
      <c r="N75" s="73">
        <f t="shared" si="3"/>
        <v>72.778827977315686</v>
      </c>
      <c r="O75" s="73" t="e">
        <f t="shared" si="4"/>
        <v>#DIV/0!</v>
      </c>
      <c r="P75" s="74" t="e">
        <f t="shared" si="5"/>
        <v>#DIV/0!</v>
      </c>
      <c r="Q75" s="30"/>
      <c r="R75" s="45">
        <f t="shared" si="26"/>
        <v>5500</v>
      </c>
      <c r="S75" s="72">
        <f t="shared" si="6"/>
        <v>29.165667166416796</v>
      </c>
      <c r="T75" s="73">
        <f t="shared" si="7"/>
        <v>43.856521739130443</v>
      </c>
      <c r="U75" s="73">
        <f t="shared" si="8"/>
        <v>57.514695652173913</v>
      </c>
      <c r="V75" s="73">
        <f t="shared" si="9"/>
        <v>73.548204158790185</v>
      </c>
      <c r="W75" s="73" t="e">
        <f t="shared" si="10"/>
        <v>#DIV/0!</v>
      </c>
      <c r="X75" s="74" t="e">
        <f t="shared" si="11"/>
        <v>#DIV/0!</v>
      </c>
      <c r="Y75" s="30"/>
      <c r="Z75" s="45">
        <f t="shared" si="27"/>
        <v>5500</v>
      </c>
      <c r="AA75" s="72">
        <f t="shared" si="12"/>
        <v>30.330882352941181</v>
      </c>
      <c r="AB75" s="73">
        <f t="shared" si="13"/>
        <v>45.60866013071896</v>
      </c>
      <c r="AC75" s="73">
        <f t="shared" si="14"/>
        <v>63.330882352941181</v>
      </c>
      <c r="AD75" s="73">
        <f t="shared" si="15"/>
        <v>75.393907563025209</v>
      </c>
      <c r="AE75" s="73" t="e">
        <f t="shared" si="16"/>
        <v>#DIV/0!</v>
      </c>
      <c r="AF75" s="74" t="e">
        <f t="shared" si="17"/>
        <v>#DIV/0!</v>
      </c>
      <c r="AG75" s="30"/>
    </row>
    <row r="76" spans="1:33" s="8" customFormat="1" ht="14.25" x14ac:dyDescent="0.2">
      <c r="A76" s="30"/>
      <c r="B76" s="45">
        <f t="shared" si="24"/>
        <v>6000</v>
      </c>
      <c r="C76" s="72">
        <f t="shared" si="18"/>
        <v>30.359820089955026</v>
      </c>
      <c r="D76" s="73">
        <f t="shared" si="19"/>
        <v>45.652173913043491</v>
      </c>
      <c r="E76" s="73">
        <f t="shared" si="20"/>
        <v>63.391304347826093</v>
      </c>
      <c r="F76" s="73">
        <f t="shared" si="21"/>
        <v>80.706521739130451</v>
      </c>
      <c r="G76" s="73" t="e">
        <f t="shared" si="22"/>
        <v>#DIV/0!</v>
      </c>
      <c r="H76" s="74" t="e">
        <f t="shared" si="23"/>
        <v>#DIV/0!</v>
      </c>
      <c r="I76" s="30"/>
      <c r="J76" s="45">
        <f t="shared" si="25"/>
        <v>6000</v>
      </c>
      <c r="K76" s="72">
        <f t="shared" si="0"/>
        <v>31.484257871064468</v>
      </c>
      <c r="L76" s="73">
        <f t="shared" si="1"/>
        <v>47.342995169082123</v>
      </c>
      <c r="M76" s="73">
        <f t="shared" si="2"/>
        <v>62.086956521739125</v>
      </c>
      <c r="N76" s="73">
        <f t="shared" si="3"/>
        <v>79.395085066162565</v>
      </c>
      <c r="O76" s="73" t="e">
        <f t="shared" si="4"/>
        <v>#DIV/0!</v>
      </c>
      <c r="P76" s="74" t="e">
        <f t="shared" si="5"/>
        <v>#DIV/0!</v>
      </c>
      <c r="Q76" s="30"/>
      <c r="R76" s="45">
        <f t="shared" si="26"/>
        <v>6000</v>
      </c>
      <c r="S76" s="72">
        <f t="shared" si="6"/>
        <v>31.817091454272866</v>
      </c>
      <c r="T76" s="73">
        <f t="shared" si="7"/>
        <v>47.843478260869574</v>
      </c>
      <c r="U76" s="73">
        <f t="shared" si="8"/>
        <v>62.743304347826083</v>
      </c>
      <c r="V76" s="73">
        <f t="shared" si="9"/>
        <v>80.234404536862016</v>
      </c>
      <c r="W76" s="73" t="e">
        <f t="shared" si="10"/>
        <v>#DIV/0!</v>
      </c>
      <c r="X76" s="74" t="e">
        <f t="shared" si="11"/>
        <v>#DIV/0!</v>
      </c>
      <c r="Y76" s="30"/>
      <c r="Z76" s="45">
        <f t="shared" si="27"/>
        <v>6000</v>
      </c>
      <c r="AA76" s="72">
        <f t="shared" si="12"/>
        <v>33.088235294117652</v>
      </c>
      <c r="AB76" s="73">
        <f t="shared" si="13"/>
        <v>49.754901960784323</v>
      </c>
      <c r="AC76" s="73">
        <f t="shared" si="14"/>
        <v>69.088235294117652</v>
      </c>
      <c r="AD76" s="73">
        <f t="shared" si="15"/>
        <v>82.247899159663859</v>
      </c>
      <c r="AE76" s="73" t="e">
        <f t="shared" si="16"/>
        <v>#DIV/0!</v>
      </c>
      <c r="AF76" s="74" t="e">
        <f t="shared" si="17"/>
        <v>#DIV/0!</v>
      </c>
      <c r="AG76" s="30"/>
    </row>
    <row r="77" spans="1:33" s="8" customFormat="1" ht="14.25" x14ac:dyDescent="0.2">
      <c r="A77" s="30"/>
      <c r="B77" s="45">
        <f t="shared" si="24"/>
        <v>6500</v>
      </c>
      <c r="C77" s="72">
        <f t="shared" si="18"/>
        <v>32.88980509745128</v>
      </c>
      <c r="D77" s="73">
        <f t="shared" si="19"/>
        <v>49.456521739130444</v>
      </c>
      <c r="E77" s="73">
        <f t="shared" si="20"/>
        <v>68.673913043478265</v>
      </c>
      <c r="F77" s="73">
        <f t="shared" si="21"/>
        <v>87.432065217391312</v>
      </c>
      <c r="G77" s="73" t="e">
        <f t="shared" si="22"/>
        <v>#DIV/0!</v>
      </c>
      <c r="H77" s="74" t="e">
        <f t="shared" si="23"/>
        <v>#DIV/0!</v>
      </c>
      <c r="I77" s="30"/>
      <c r="J77" s="45">
        <f t="shared" si="25"/>
        <v>6500</v>
      </c>
      <c r="K77" s="72">
        <f t="shared" si="0"/>
        <v>34.107946026986504</v>
      </c>
      <c r="L77" s="73">
        <f t="shared" si="1"/>
        <v>51.288244766505628</v>
      </c>
      <c r="M77" s="73">
        <f t="shared" si="2"/>
        <v>67.260869565217391</v>
      </c>
      <c r="N77" s="73">
        <f t="shared" si="3"/>
        <v>86.011342155009444</v>
      </c>
      <c r="O77" s="73" t="e">
        <f t="shared" si="4"/>
        <v>#DIV/0!</v>
      </c>
      <c r="P77" s="74" t="e">
        <f t="shared" si="5"/>
        <v>#DIV/0!</v>
      </c>
      <c r="Q77" s="30"/>
      <c r="R77" s="45">
        <f t="shared" si="26"/>
        <v>6500</v>
      </c>
      <c r="S77" s="72">
        <f t="shared" si="6"/>
        <v>34.468515742128936</v>
      </c>
      <c r="T77" s="73">
        <f t="shared" si="7"/>
        <v>51.830434782608705</v>
      </c>
      <c r="U77" s="73">
        <f t="shared" si="8"/>
        <v>67.971913043478253</v>
      </c>
      <c r="V77" s="73">
        <f t="shared" si="9"/>
        <v>86.920604914933861</v>
      </c>
      <c r="W77" s="73" t="e">
        <f t="shared" si="10"/>
        <v>#DIV/0!</v>
      </c>
      <c r="X77" s="74" t="e">
        <f t="shared" si="11"/>
        <v>#DIV/0!</v>
      </c>
      <c r="Y77" s="30"/>
      <c r="Z77" s="45">
        <f t="shared" si="27"/>
        <v>6500</v>
      </c>
      <c r="AA77" s="72">
        <f t="shared" si="12"/>
        <v>35.845588235294123</v>
      </c>
      <c r="AB77" s="73">
        <f t="shared" si="13"/>
        <v>53.90114379084968</v>
      </c>
      <c r="AC77" s="73">
        <f t="shared" si="14"/>
        <v>74.84558823529413</v>
      </c>
      <c r="AD77" s="73">
        <f t="shared" si="15"/>
        <v>89.101890756302524</v>
      </c>
      <c r="AE77" s="73" t="e">
        <f t="shared" si="16"/>
        <v>#DIV/0!</v>
      </c>
      <c r="AF77" s="74" t="e">
        <f t="shared" si="17"/>
        <v>#DIV/0!</v>
      </c>
      <c r="AG77" s="30"/>
    </row>
    <row r="78" spans="1:33" s="8" customFormat="1" ht="14.25" x14ac:dyDescent="0.2">
      <c r="A78" s="30"/>
      <c r="B78" s="45">
        <f t="shared" si="24"/>
        <v>7000</v>
      </c>
      <c r="C78" s="72">
        <f t="shared" si="18"/>
        <v>35.419790104947531</v>
      </c>
      <c r="D78" s="73">
        <f t="shared" si="19"/>
        <v>53.260869565217405</v>
      </c>
      <c r="E78" s="73">
        <f t="shared" si="20"/>
        <v>73.956521739130437</v>
      </c>
      <c r="F78" s="73">
        <f t="shared" si="21"/>
        <v>94.157608695652186</v>
      </c>
      <c r="G78" s="73" t="e">
        <f t="shared" si="22"/>
        <v>#DIV/0!</v>
      </c>
      <c r="H78" s="74" t="e">
        <f t="shared" si="23"/>
        <v>#DIV/0!</v>
      </c>
      <c r="I78" s="30"/>
      <c r="J78" s="45">
        <f t="shared" si="25"/>
        <v>7000</v>
      </c>
      <c r="K78" s="72">
        <f t="shared" si="0"/>
        <v>36.731634182908543</v>
      </c>
      <c r="L78" s="73">
        <f t="shared" si="1"/>
        <v>55.23349436392914</v>
      </c>
      <c r="M78" s="73">
        <f t="shared" si="2"/>
        <v>72.434782608695642</v>
      </c>
      <c r="N78" s="73">
        <f t="shared" si="3"/>
        <v>92.627599243856324</v>
      </c>
      <c r="O78" s="73" t="e">
        <f t="shared" si="4"/>
        <v>#DIV/0!</v>
      </c>
      <c r="P78" s="74" t="e">
        <f t="shared" si="5"/>
        <v>#DIV/0!</v>
      </c>
      <c r="Q78" s="30"/>
      <c r="R78" s="45">
        <f t="shared" si="26"/>
        <v>7000</v>
      </c>
      <c r="S78" s="72">
        <f t="shared" si="6"/>
        <v>37.11994002998501</v>
      </c>
      <c r="T78" s="73">
        <f t="shared" si="7"/>
        <v>55.817391304347836</v>
      </c>
      <c r="U78" s="73">
        <f t="shared" si="8"/>
        <v>73.200521739130437</v>
      </c>
      <c r="V78" s="73">
        <f t="shared" si="9"/>
        <v>93.606805293005692</v>
      </c>
      <c r="W78" s="73" t="e">
        <f t="shared" si="10"/>
        <v>#DIV/0!</v>
      </c>
      <c r="X78" s="74" t="e">
        <f t="shared" si="11"/>
        <v>#DIV/0!</v>
      </c>
      <c r="Y78" s="30"/>
      <c r="Z78" s="45">
        <f t="shared" si="27"/>
        <v>7000</v>
      </c>
      <c r="AA78" s="72">
        <f t="shared" si="12"/>
        <v>38.602941176470594</v>
      </c>
      <c r="AB78" s="73">
        <f t="shared" si="13"/>
        <v>58.047385620915044</v>
      </c>
      <c r="AC78" s="73">
        <f t="shared" si="14"/>
        <v>80.602941176470594</v>
      </c>
      <c r="AD78" s="73">
        <f t="shared" si="15"/>
        <v>95.955882352941174</v>
      </c>
      <c r="AE78" s="73" t="e">
        <f t="shared" si="16"/>
        <v>#DIV/0!</v>
      </c>
      <c r="AF78" s="74" t="e">
        <f t="shared" si="17"/>
        <v>#DIV/0!</v>
      </c>
      <c r="AG78" s="30"/>
    </row>
    <row r="79" spans="1:33" s="8" customFormat="1" ht="14.25" x14ac:dyDescent="0.2">
      <c r="A79" s="30"/>
      <c r="B79" s="45">
        <f t="shared" si="24"/>
        <v>7500</v>
      </c>
      <c r="C79" s="72">
        <f t="shared" si="18"/>
        <v>37.949775112443781</v>
      </c>
      <c r="D79" s="73">
        <f t="shared" si="19"/>
        <v>57.065217391304358</v>
      </c>
      <c r="E79" s="73">
        <f t="shared" si="20"/>
        <v>79.239130434782609</v>
      </c>
      <c r="F79" s="73">
        <f t="shared" si="21"/>
        <v>100.88315217391306</v>
      </c>
      <c r="G79" s="73" t="e">
        <f t="shared" si="22"/>
        <v>#DIV/0!</v>
      </c>
      <c r="H79" s="74" t="e">
        <f t="shared" si="23"/>
        <v>#DIV/0!</v>
      </c>
      <c r="I79" s="30"/>
      <c r="J79" s="45">
        <f t="shared" si="25"/>
        <v>7500</v>
      </c>
      <c r="K79" s="72">
        <f t="shared" si="0"/>
        <v>39.355322338830582</v>
      </c>
      <c r="L79" s="73">
        <f t="shared" si="1"/>
        <v>59.178743961352652</v>
      </c>
      <c r="M79" s="73">
        <f t="shared" si="2"/>
        <v>77.608695652173907</v>
      </c>
      <c r="N79" s="73">
        <f t="shared" si="3"/>
        <v>99.243856332703203</v>
      </c>
      <c r="O79" s="73" t="e">
        <f t="shared" si="4"/>
        <v>#DIV/0!</v>
      </c>
      <c r="P79" s="74" t="e">
        <f t="shared" si="5"/>
        <v>#DIV/0!</v>
      </c>
      <c r="Q79" s="30"/>
      <c r="R79" s="45">
        <f t="shared" si="26"/>
        <v>7500</v>
      </c>
      <c r="S79" s="72">
        <f t="shared" si="6"/>
        <v>39.771364317841083</v>
      </c>
      <c r="T79" s="73">
        <f t="shared" si="7"/>
        <v>59.804347826086968</v>
      </c>
      <c r="U79" s="73">
        <f t="shared" si="8"/>
        <v>78.429130434782607</v>
      </c>
      <c r="V79" s="73">
        <f t="shared" si="9"/>
        <v>100.29300567107752</v>
      </c>
      <c r="W79" s="73" t="e">
        <f t="shared" si="10"/>
        <v>#DIV/0!</v>
      </c>
      <c r="X79" s="74" t="e">
        <f t="shared" si="11"/>
        <v>#DIV/0!</v>
      </c>
      <c r="Y79" s="30"/>
      <c r="Z79" s="45">
        <f t="shared" si="27"/>
        <v>7500</v>
      </c>
      <c r="AA79" s="72">
        <f t="shared" si="12"/>
        <v>41.360294117647065</v>
      </c>
      <c r="AB79" s="73">
        <f t="shared" si="13"/>
        <v>62.193627450980401</v>
      </c>
      <c r="AC79" s="73">
        <f t="shared" si="14"/>
        <v>86.360294117647072</v>
      </c>
      <c r="AD79" s="73">
        <f t="shared" si="15"/>
        <v>102.80987394957982</v>
      </c>
      <c r="AE79" s="73" t="e">
        <f t="shared" si="16"/>
        <v>#DIV/0!</v>
      </c>
      <c r="AF79" s="74" t="e">
        <f t="shared" si="17"/>
        <v>#DIV/0!</v>
      </c>
      <c r="AG79" s="30"/>
    </row>
    <row r="80" spans="1:33" s="8" customFormat="1" ht="14.25" x14ac:dyDescent="0.2">
      <c r="A80" s="30"/>
      <c r="B80" s="45">
        <f t="shared" si="24"/>
        <v>8000</v>
      </c>
      <c r="C80" s="72">
        <f t="shared" si="18"/>
        <v>40.479760119940032</v>
      </c>
      <c r="D80" s="73">
        <f t="shared" si="19"/>
        <v>60.869565217391319</v>
      </c>
      <c r="E80" s="73">
        <f t="shared" si="20"/>
        <v>84.521739130434796</v>
      </c>
      <c r="F80" s="73">
        <f t="shared" si="21"/>
        <v>107.60869565217392</v>
      </c>
      <c r="G80" s="73" t="e">
        <f t="shared" si="22"/>
        <v>#DIV/0!</v>
      </c>
      <c r="H80" s="74" t="e">
        <f t="shared" si="23"/>
        <v>#DIV/0!</v>
      </c>
      <c r="I80" s="30"/>
      <c r="J80" s="45">
        <f t="shared" si="25"/>
        <v>8000</v>
      </c>
      <c r="K80" s="72">
        <f t="shared" si="0"/>
        <v>41.979010494752622</v>
      </c>
      <c r="L80" s="73">
        <f t="shared" si="1"/>
        <v>63.123993558776164</v>
      </c>
      <c r="M80" s="73">
        <f t="shared" si="2"/>
        <v>82.782608695652172</v>
      </c>
      <c r="N80" s="73">
        <f t="shared" si="3"/>
        <v>105.8601134215501</v>
      </c>
      <c r="O80" s="73" t="e">
        <f t="shared" si="4"/>
        <v>#DIV/0!</v>
      </c>
      <c r="P80" s="74" t="e">
        <f t="shared" si="5"/>
        <v>#DIV/0!</v>
      </c>
      <c r="Q80" s="30"/>
      <c r="R80" s="45">
        <f t="shared" si="26"/>
        <v>8000</v>
      </c>
      <c r="S80" s="72">
        <f t="shared" si="6"/>
        <v>42.422788605697157</v>
      </c>
      <c r="T80" s="73">
        <f t="shared" si="7"/>
        <v>63.791304347826099</v>
      </c>
      <c r="U80" s="73">
        <f t="shared" si="8"/>
        <v>83.657739130434777</v>
      </c>
      <c r="V80" s="73">
        <f t="shared" si="9"/>
        <v>106.97920604914937</v>
      </c>
      <c r="W80" s="73" t="e">
        <f t="shared" si="10"/>
        <v>#DIV/0!</v>
      </c>
      <c r="X80" s="74" t="e">
        <f t="shared" si="11"/>
        <v>#DIV/0!</v>
      </c>
      <c r="Y80" s="30"/>
      <c r="Z80" s="45">
        <f t="shared" si="27"/>
        <v>8000</v>
      </c>
      <c r="AA80" s="72">
        <f t="shared" si="12"/>
        <v>44.117647058823536</v>
      </c>
      <c r="AB80" s="73">
        <f t="shared" si="13"/>
        <v>66.339869281045765</v>
      </c>
      <c r="AC80" s="73">
        <f t="shared" si="14"/>
        <v>92.117647058823536</v>
      </c>
      <c r="AD80" s="73">
        <f t="shared" si="15"/>
        <v>109.66386554621849</v>
      </c>
      <c r="AE80" s="73" t="e">
        <f t="shared" si="16"/>
        <v>#DIV/0!</v>
      </c>
      <c r="AF80" s="74" t="e">
        <f t="shared" si="17"/>
        <v>#DIV/0!</v>
      </c>
      <c r="AG80" s="30"/>
    </row>
    <row r="81" spans="1:33" s="8" customFormat="1" ht="14.25" x14ac:dyDescent="0.2">
      <c r="A81" s="30"/>
      <c r="B81" s="45">
        <f t="shared" si="24"/>
        <v>8500</v>
      </c>
      <c r="C81" s="72">
        <f t="shared" si="18"/>
        <v>43.009745127436283</v>
      </c>
      <c r="D81" s="73">
        <f t="shared" si="19"/>
        <v>64.673913043478279</v>
      </c>
      <c r="E81" s="73">
        <f t="shared" si="20"/>
        <v>89.804347826086968</v>
      </c>
      <c r="F81" s="73">
        <f t="shared" si="21"/>
        <v>114.3342391304348</v>
      </c>
      <c r="G81" s="73" t="e">
        <f t="shared" si="22"/>
        <v>#DIV/0!</v>
      </c>
      <c r="H81" s="74" t="e">
        <f t="shared" si="23"/>
        <v>#DIV/0!</v>
      </c>
      <c r="I81" s="30"/>
      <c r="J81" s="45">
        <f t="shared" si="25"/>
        <v>8500</v>
      </c>
      <c r="K81" s="72">
        <f t="shared" si="0"/>
        <v>44.602698650674661</v>
      </c>
      <c r="L81" s="73">
        <f t="shared" si="1"/>
        <v>67.069243156199676</v>
      </c>
      <c r="M81" s="73">
        <f t="shared" si="2"/>
        <v>87.956521739130423</v>
      </c>
      <c r="N81" s="73">
        <f t="shared" si="3"/>
        <v>112.47637051039698</v>
      </c>
      <c r="O81" s="73" t="e">
        <f t="shared" si="4"/>
        <v>#DIV/0!</v>
      </c>
      <c r="P81" s="74" t="e">
        <f t="shared" si="5"/>
        <v>#DIV/0!</v>
      </c>
      <c r="Q81" s="30"/>
      <c r="R81" s="45">
        <f t="shared" si="26"/>
        <v>8500</v>
      </c>
      <c r="S81" s="72">
        <f t="shared" si="6"/>
        <v>45.074212893553231</v>
      </c>
      <c r="T81" s="73">
        <f t="shared" si="7"/>
        <v>67.77826086956523</v>
      </c>
      <c r="U81" s="73">
        <f t="shared" si="8"/>
        <v>88.886347826086947</v>
      </c>
      <c r="V81" s="73">
        <f t="shared" si="9"/>
        <v>113.6654064272212</v>
      </c>
      <c r="W81" s="73" t="e">
        <f t="shared" si="10"/>
        <v>#DIV/0!</v>
      </c>
      <c r="X81" s="74" t="e">
        <f t="shared" si="11"/>
        <v>#DIV/0!</v>
      </c>
      <c r="Y81" s="30"/>
      <c r="Z81" s="45">
        <f t="shared" si="27"/>
        <v>8500</v>
      </c>
      <c r="AA81" s="72">
        <f t="shared" si="12"/>
        <v>46.875000000000007</v>
      </c>
      <c r="AB81" s="73">
        <f t="shared" si="13"/>
        <v>70.486111111111128</v>
      </c>
      <c r="AC81" s="73">
        <f t="shared" si="14"/>
        <v>97.875000000000014</v>
      </c>
      <c r="AD81" s="73">
        <f t="shared" si="15"/>
        <v>116.51785714285714</v>
      </c>
      <c r="AE81" s="73" t="e">
        <f t="shared" si="16"/>
        <v>#DIV/0!</v>
      </c>
      <c r="AF81" s="74" t="e">
        <f t="shared" si="17"/>
        <v>#DIV/0!</v>
      </c>
      <c r="AG81" s="30"/>
    </row>
    <row r="82" spans="1:33" s="8" customFormat="1" ht="14.25" x14ac:dyDescent="0.2">
      <c r="A82" s="30"/>
      <c r="B82" s="45">
        <f t="shared" si="24"/>
        <v>9000</v>
      </c>
      <c r="C82" s="72">
        <f t="shared" si="18"/>
        <v>45.53973013493254</v>
      </c>
      <c r="D82" s="73">
        <f t="shared" si="19"/>
        <v>68.478260869565233</v>
      </c>
      <c r="E82" s="73">
        <f t="shared" si="20"/>
        <v>95.08695652173914</v>
      </c>
      <c r="F82" s="73">
        <f t="shared" si="21"/>
        <v>121.05978260869567</v>
      </c>
      <c r="G82" s="73" t="e">
        <f t="shared" si="22"/>
        <v>#DIV/0!</v>
      </c>
      <c r="H82" s="74" t="e">
        <f t="shared" si="23"/>
        <v>#DIV/0!</v>
      </c>
      <c r="I82" s="30"/>
      <c r="J82" s="45">
        <f t="shared" si="25"/>
        <v>9000</v>
      </c>
      <c r="K82" s="72">
        <f t="shared" si="0"/>
        <v>47.2263868065967</v>
      </c>
      <c r="L82" s="73">
        <f t="shared" si="1"/>
        <v>71.014492753623173</v>
      </c>
      <c r="M82" s="73">
        <f t="shared" si="2"/>
        <v>93.130434782608688</v>
      </c>
      <c r="N82" s="73">
        <f t="shared" si="3"/>
        <v>119.09262759924385</v>
      </c>
      <c r="O82" s="73" t="e">
        <f t="shared" si="4"/>
        <v>#DIV/0!</v>
      </c>
      <c r="P82" s="74" t="e">
        <f t="shared" si="5"/>
        <v>#DIV/0!</v>
      </c>
      <c r="Q82" s="30"/>
      <c r="R82" s="45">
        <f t="shared" si="26"/>
        <v>9000</v>
      </c>
      <c r="S82" s="72">
        <f t="shared" si="6"/>
        <v>47.725637181409297</v>
      </c>
      <c r="T82" s="73">
        <f t="shared" si="7"/>
        <v>71.765217391304361</v>
      </c>
      <c r="U82" s="73">
        <f t="shared" si="8"/>
        <v>94.114956521739131</v>
      </c>
      <c r="V82" s="73">
        <f t="shared" si="9"/>
        <v>120.35160680529303</v>
      </c>
      <c r="W82" s="73" t="e">
        <f t="shared" si="10"/>
        <v>#DIV/0!</v>
      </c>
      <c r="X82" s="74" t="e">
        <f t="shared" si="11"/>
        <v>#DIV/0!</v>
      </c>
      <c r="Y82" s="30"/>
      <c r="Z82" s="45">
        <f t="shared" si="27"/>
        <v>9000</v>
      </c>
      <c r="AA82" s="72">
        <f t="shared" si="12"/>
        <v>49.632352941176478</v>
      </c>
      <c r="AB82" s="73">
        <f t="shared" si="13"/>
        <v>74.632352941176478</v>
      </c>
      <c r="AC82" s="73">
        <f t="shared" si="14"/>
        <v>103.63235294117648</v>
      </c>
      <c r="AD82" s="73">
        <f t="shared" si="15"/>
        <v>123.37184873949579</v>
      </c>
      <c r="AE82" s="73" t="e">
        <f t="shared" si="16"/>
        <v>#DIV/0!</v>
      </c>
      <c r="AF82" s="74" t="e">
        <f t="shared" si="17"/>
        <v>#DIV/0!</v>
      </c>
      <c r="AG82" s="30"/>
    </row>
    <row r="83" spans="1:33" s="8" customFormat="1" ht="14.25" x14ac:dyDescent="0.2">
      <c r="A83" s="30"/>
      <c r="B83" s="45">
        <f t="shared" si="24"/>
        <v>9500</v>
      </c>
      <c r="C83" s="72">
        <f t="shared" si="18"/>
        <v>48.069715142428791</v>
      </c>
      <c r="D83" s="73">
        <f t="shared" si="19"/>
        <v>72.282608695652186</v>
      </c>
      <c r="E83" s="73">
        <f t="shared" si="20"/>
        <v>100.36956521739131</v>
      </c>
      <c r="F83" s="73">
        <f t="shared" si="21"/>
        <v>127.78532608695654</v>
      </c>
      <c r="G83" s="73" t="e">
        <f t="shared" si="22"/>
        <v>#DIV/0!</v>
      </c>
      <c r="H83" s="74" t="e">
        <f t="shared" si="23"/>
        <v>#DIV/0!</v>
      </c>
      <c r="I83" s="30"/>
      <c r="J83" s="45">
        <f t="shared" si="25"/>
        <v>9500</v>
      </c>
      <c r="K83" s="72">
        <f t="shared" si="0"/>
        <v>49.85007496251874</v>
      </c>
      <c r="L83" s="73">
        <f t="shared" si="1"/>
        <v>74.959742351046685</v>
      </c>
      <c r="M83" s="73">
        <f t="shared" si="2"/>
        <v>98.304347826086953</v>
      </c>
      <c r="N83" s="73">
        <f t="shared" si="3"/>
        <v>125.70888468809073</v>
      </c>
      <c r="O83" s="73" t="e">
        <f t="shared" si="4"/>
        <v>#DIV/0!</v>
      </c>
      <c r="P83" s="74" t="e">
        <f t="shared" si="5"/>
        <v>#DIV/0!</v>
      </c>
      <c r="Q83" s="30"/>
      <c r="R83" s="45">
        <f t="shared" si="26"/>
        <v>9500</v>
      </c>
      <c r="S83" s="72">
        <f t="shared" si="6"/>
        <v>50.377061469265371</v>
      </c>
      <c r="T83" s="73">
        <f t="shared" si="7"/>
        <v>75.752173913043492</v>
      </c>
      <c r="U83" s="73">
        <f t="shared" si="8"/>
        <v>99.343565217391301</v>
      </c>
      <c r="V83" s="73">
        <f t="shared" si="9"/>
        <v>127.03780718336486</v>
      </c>
      <c r="W83" s="73" t="e">
        <f t="shared" si="10"/>
        <v>#DIV/0!</v>
      </c>
      <c r="X83" s="74" t="e">
        <f t="shared" si="11"/>
        <v>#DIV/0!</v>
      </c>
      <c r="Y83" s="30"/>
      <c r="Z83" s="45">
        <f t="shared" si="27"/>
        <v>9500</v>
      </c>
      <c r="AA83" s="72">
        <f t="shared" si="12"/>
        <v>52.389705882352949</v>
      </c>
      <c r="AB83" s="73">
        <f t="shared" si="13"/>
        <v>78.778594771241842</v>
      </c>
      <c r="AC83" s="73">
        <f t="shared" si="14"/>
        <v>109.38970588235296</v>
      </c>
      <c r="AD83" s="73">
        <f t="shared" si="15"/>
        <v>130.22584033613444</v>
      </c>
      <c r="AE83" s="73" t="e">
        <f t="shared" si="16"/>
        <v>#DIV/0!</v>
      </c>
      <c r="AF83" s="74" t="e">
        <f t="shared" si="17"/>
        <v>#DIV/0!</v>
      </c>
      <c r="AG83" s="30"/>
    </row>
    <row r="84" spans="1:33" s="8" customFormat="1" ht="14.25" x14ac:dyDescent="0.2">
      <c r="A84" s="30"/>
      <c r="B84" s="45">
        <f t="shared" si="24"/>
        <v>10000</v>
      </c>
      <c r="C84" s="72">
        <f t="shared" si="18"/>
        <v>50.599700149925042</v>
      </c>
      <c r="D84" s="73">
        <f t="shared" si="19"/>
        <v>76.08695652173914</v>
      </c>
      <c r="E84" s="73">
        <f t="shared" si="20"/>
        <v>105.65217391304348</v>
      </c>
      <c r="F84" s="73">
        <f t="shared" si="21"/>
        <v>134.5108695652174</v>
      </c>
      <c r="G84" s="73" t="e">
        <f t="shared" si="22"/>
        <v>#DIV/0!</v>
      </c>
      <c r="H84" s="74" t="e">
        <f t="shared" si="23"/>
        <v>#DIV/0!</v>
      </c>
      <c r="I84" s="30"/>
      <c r="J84" s="45">
        <f t="shared" si="25"/>
        <v>10000</v>
      </c>
      <c r="K84" s="72">
        <f t="shared" si="0"/>
        <v>52.473763118440779</v>
      </c>
      <c r="L84" s="73">
        <f t="shared" si="1"/>
        <v>78.904991948470197</v>
      </c>
      <c r="M84" s="73">
        <f t="shared" si="2"/>
        <v>103.4782608695652</v>
      </c>
      <c r="N84" s="73">
        <f t="shared" si="3"/>
        <v>132.32514177693761</v>
      </c>
      <c r="O84" s="73" t="e">
        <f t="shared" si="4"/>
        <v>#DIV/0!</v>
      </c>
      <c r="P84" s="74" t="e">
        <f t="shared" si="5"/>
        <v>#DIV/0!</v>
      </c>
      <c r="Q84" s="30"/>
      <c r="R84" s="45">
        <f t="shared" si="26"/>
        <v>10000</v>
      </c>
      <c r="S84" s="72">
        <f t="shared" si="6"/>
        <v>53.028485757121445</v>
      </c>
      <c r="T84" s="73">
        <f t="shared" si="7"/>
        <v>79.739130434782624</v>
      </c>
      <c r="U84" s="73">
        <f t="shared" si="8"/>
        <v>104.57217391304347</v>
      </c>
      <c r="V84" s="73">
        <f t="shared" si="9"/>
        <v>133.72400756143671</v>
      </c>
      <c r="W84" s="73" t="e">
        <f t="shared" si="10"/>
        <v>#DIV/0!</v>
      </c>
      <c r="X84" s="74" t="e">
        <f t="shared" si="11"/>
        <v>#DIV/0!</v>
      </c>
      <c r="Y84" s="30"/>
      <c r="Z84" s="45">
        <f t="shared" si="27"/>
        <v>10000</v>
      </c>
      <c r="AA84" s="72">
        <f t="shared" si="12"/>
        <v>55.14705882352942</v>
      </c>
      <c r="AB84" s="73">
        <f t="shared" si="13"/>
        <v>82.924836601307206</v>
      </c>
      <c r="AC84" s="73">
        <f t="shared" si="14"/>
        <v>115.14705882352942</v>
      </c>
      <c r="AD84" s="73">
        <f t="shared" si="15"/>
        <v>137.07983193277312</v>
      </c>
      <c r="AE84" s="73" t="e">
        <f t="shared" si="16"/>
        <v>#DIV/0!</v>
      </c>
      <c r="AF84" s="74" t="e">
        <f t="shared" si="17"/>
        <v>#DIV/0!</v>
      </c>
      <c r="AG84" s="30"/>
    </row>
    <row r="85" spans="1:33" s="8" customFormat="1" ht="14.25" x14ac:dyDescent="0.2">
      <c r="A85" s="30"/>
      <c r="B85" s="45">
        <f t="shared" si="24"/>
        <v>10500</v>
      </c>
      <c r="C85" s="72">
        <f t="shared" si="18"/>
        <v>53.129685157421292</v>
      </c>
      <c r="D85" s="73">
        <f t="shared" si="19"/>
        <v>79.891304347826107</v>
      </c>
      <c r="E85" s="73">
        <f t="shared" si="20"/>
        <v>110.93478260869566</v>
      </c>
      <c r="F85" s="73">
        <f t="shared" si="21"/>
        <v>141.23641304347828</v>
      </c>
      <c r="G85" s="73" t="e">
        <f t="shared" si="22"/>
        <v>#DIV/0!</v>
      </c>
      <c r="H85" s="74" t="e">
        <f t="shared" si="23"/>
        <v>#DIV/0!</v>
      </c>
      <c r="I85" s="30"/>
      <c r="J85" s="45">
        <f t="shared" si="25"/>
        <v>10500</v>
      </c>
      <c r="K85" s="72">
        <f t="shared" si="0"/>
        <v>55.097451274362818</v>
      </c>
      <c r="L85" s="73">
        <f t="shared" si="1"/>
        <v>82.850241545893709</v>
      </c>
      <c r="M85" s="73">
        <f t="shared" si="2"/>
        <v>108.65217391304347</v>
      </c>
      <c r="N85" s="73">
        <f t="shared" si="3"/>
        <v>138.94139886578449</v>
      </c>
      <c r="O85" s="73" t="e">
        <f t="shared" si="4"/>
        <v>#DIV/0!</v>
      </c>
      <c r="P85" s="74" t="e">
        <f t="shared" si="5"/>
        <v>#DIV/0!</v>
      </c>
      <c r="Q85" s="30"/>
      <c r="R85" s="45">
        <f t="shared" si="26"/>
        <v>10500</v>
      </c>
      <c r="S85" s="72">
        <f t="shared" si="6"/>
        <v>55.679910044977518</v>
      </c>
      <c r="T85" s="73">
        <f t="shared" si="7"/>
        <v>83.726086956521755</v>
      </c>
      <c r="U85" s="73">
        <f t="shared" si="8"/>
        <v>109.80078260869564</v>
      </c>
      <c r="V85" s="73">
        <f t="shared" si="9"/>
        <v>140.41020793950852</v>
      </c>
      <c r="W85" s="73" t="e">
        <f t="shared" si="10"/>
        <v>#DIV/0!</v>
      </c>
      <c r="X85" s="74" t="e">
        <f t="shared" si="11"/>
        <v>#DIV/0!</v>
      </c>
      <c r="Y85" s="30"/>
      <c r="Z85" s="45">
        <f t="shared" si="27"/>
        <v>10500</v>
      </c>
      <c r="AA85" s="72">
        <f t="shared" si="12"/>
        <v>57.904411764705891</v>
      </c>
      <c r="AB85" s="73">
        <f t="shared" si="13"/>
        <v>87.07107843137257</v>
      </c>
      <c r="AC85" s="73">
        <f t="shared" si="14"/>
        <v>120.9044117647059</v>
      </c>
      <c r="AD85" s="73">
        <f t="shared" si="15"/>
        <v>143.93382352941177</v>
      </c>
      <c r="AE85" s="73" t="e">
        <f t="shared" si="16"/>
        <v>#DIV/0!</v>
      </c>
      <c r="AF85" s="74" t="e">
        <f t="shared" si="17"/>
        <v>#DIV/0!</v>
      </c>
      <c r="AG85" s="30"/>
    </row>
    <row r="86" spans="1:33" s="8" customFormat="1" ht="14.25" x14ac:dyDescent="0.2">
      <c r="A86" s="30"/>
      <c r="B86" s="45">
        <f t="shared" si="24"/>
        <v>11000</v>
      </c>
      <c r="C86" s="72">
        <f t="shared" si="18"/>
        <v>55.65967016491755</v>
      </c>
      <c r="D86" s="73">
        <f t="shared" si="19"/>
        <v>83.695652173913061</v>
      </c>
      <c r="E86" s="73">
        <f t="shared" si="20"/>
        <v>116.21739130434783</v>
      </c>
      <c r="F86" s="73">
        <f t="shared" si="21"/>
        <v>147.96195652173915</v>
      </c>
      <c r="G86" s="73" t="e">
        <f t="shared" si="22"/>
        <v>#DIV/0!</v>
      </c>
      <c r="H86" s="74" t="e">
        <f t="shared" si="23"/>
        <v>#DIV/0!</v>
      </c>
      <c r="I86" s="30"/>
      <c r="J86" s="45">
        <f t="shared" si="25"/>
        <v>11000</v>
      </c>
      <c r="K86" s="72">
        <f t="shared" si="0"/>
        <v>57.721139430284857</v>
      </c>
      <c r="L86" s="73">
        <f t="shared" si="1"/>
        <v>86.795491143317221</v>
      </c>
      <c r="M86" s="73">
        <f t="shared" si="2"/>
        <v>113.82608695652173</v>
      </c>
      <c r="N86" s="73">
        <f t="shared" si="3"/>
        <v>145.55765595463137</v>
      </c>
      <c r="O86" s="73" t="e">
        <f t="shared" si="4"/>
        <v>#DIV/0!</v>
      </c>
      <c r="P86" s="74" t="e">
        <f t="shared" si="5"/>
        <v>#DIV/0!</v>
      </c>
      <c r="Q86" s="30"/>
      <c r="R86" s="45">
        <f t="shared" si="26"/>
        <v>11000</v>
      </c>
      <c r="S86" s="72">
        <f t="shared" si="6"/>
        <v>58.331334332833592</v>
      </c>
      <c r="T86" s="73">
        <f t="shared" si="7"/>
        <v>87.713043478260886</v>
      </c>
      <c r="U86" s="73">
        <f t="shared" si="8"/>
        <v>115.02939130434783</v>
      </c>
      <c r="V86" s="73">
        <f t="shared" si="9"/>
        <v>147.09640831758037</v>
      </c>
      <c r="W86" s="73" t="e">
        <f t="shared" si="10"/>
        <v>#DIV/0!</v>
      </c>
      <c r="X86" s="74" t="e">
        <f t="shared" si="11"/>
        <v>#DIV/0!</v>
      </c>
      <c r="Y86" s="30"/>
      <c r="Z86" s="45">
        <f t="shared" si="27"/>
        <v>11000</v>
      </c>
      <c r="AA86" s="72">
        <f t="shared" si="12"/>
        <v>60.661764705882362</v>
      </c>
      <c r="AB86" s="73">
        <f t="shared" si="13"/>
        <v>91.217320261437919</v>
      </c>
      <c r="AC86" s="73">
        <f t="shared" si="14"/>
        <v>126.66176470588236</v>
      </c>
      <c r="AD86" s="73">
        <f t="shared" si="15"/>
        <v>150.78781512605042</v>
      </c>
      <c r="AE86" s="73" t="e">
        <f t="shared" si="16"/>
        <v>#DIV/0!</v>
      </c>
      <c r="AF86" s="74" t="e">
        <f t="shared" si="17"/>
        <v>#DIV/0!</v>
      </c>
      <c r="AG86" s="30"/>
    </row>
    <row r="87" spans="1:33" s="8" customFormat="1" ht="14.25" x14ac:dyDescent="0.2">
      <c r="A87" s="30"/>
      <c r="B87" s="45">
        <f>B86+500</f>
        <v>11500</v>
      </c>
      <c r="C87" s="72">
        <f t="shared" si="18"/>
        <v>58.189655172413801</v>
      </c>
      <c r="D87" s="73">
        <f t="shared" si="19"/>
        <v>87.500000000000014</v>
      </c>
      <c r="E87" s="73">
        <f t="shared" si="20"/>
        <v>121.50000000000001</v>
      </c>
      <c r="F87" s="73">
        <f t="shared" si="21"/>
        <v>154.68750000000003</v>
      </c>
      <c r="G87" s="73" t="e">
        <f t="shared" si="22"/>
        <v>#DIV/0!</v>
      </c>
      <c r="H87" s="74" t="e">
        <f t="shared" si="23"/>
        <v>#DIV/0!</v>
      </c>
      <c r="I87" s="30"/>
      <c r="J87" s="45">
        <f>J86+500</f>
        <v>11500</v>
      </c>
      <c r="K87" s="72">
        <f t="shared" si="0"/>
        <v>60.344827586206897</v>
      </c>
      <c r="L87" s="73">
        <f t="shared" si="1"/>
        <v>90.740740740740733</v>
      </c>
      <c r="M87" s="73">
        <f t="shared" si="2"/>
        <v>118.99999999999999</v>
      </c>
      <c r="N87" s="73">
        <f t="shared" si="3"/>
        <v>152.17391304347825</v>
      </c>
      <c r="O87" s="73" t="e">
        <f t="shared" si="4"/>
        <v>#DIV/0!</v>
      </c>
      <c r="P87" s="74" t="e">
        <f t="shared" si="5"/>
        <v>#DIV/0!</v>
      </c>
      <c r="Q87" s="30"/>
      <c r="R87" s="45">
        <f>R86+500</f>
        <v>11500</v>
      </c>
      <c r="S87" s="72">
        <f t="shared" si="6"/>
        <v>60.982758620689658</v>
      </c>
      <c r="T87" s="73">
        <f t="shared" si="7"/>
        <v>91.700000000000017</v>
      </c>
      <c r="U87" s="73">
        <f t="shared" si="8"/>
        <v>120.258</v>
      </c>
      <c r="V87" s="73">
        <f t="shared" si="9"/>
        <v>153.78260869565221</v>
      </c>
      <c r="W87" s="73" t="e">
        <f t="shared" si="10"/>
        <v>#DIV/0!</v>
      </c>
      <c r="X87" s="74" t="e">
        <f t="shared" si="11"/>
        <v>#DIV/0!</v>
      </c>
      <c r="Y87" s="30"/>
      <c r="Z87" s="45">
        <f>Z86+500</f>
        <v>11500</v>
      </c>
      <c r="AA87" s="72">
        <f t="shared" si="12"/>
        <v>63.419117647058833</v>
      </c>
      <c r="AB87" s="73">
        <f t="shared" si="13"/>
        <v>95.363562091503283</v>
      </c>
      <c r="AC87" s="73">
        <f t="shared" si="14"/>
        <v>132.41911764705884</v>
      </c>
      <c r="AD87" s="73">
        <f t="shared" si="15"/>
        <v>157.64180672268907</v>
      </c>
      <c r="AE87" s="73" t="e">
        <f t="shared" si="16"/>
        <v>#DIV/0!</v>
      </c>
      <c r="AF87" s="74" t="e">
        <f t="shared" si="17"/>
        <v>#DIV/0!</v>
      </c>
      <c r="AG87" s="30"/>
    </row>
    <row r="88" spans="1:33" s="8" customFormat="1" thickBot="1" x14ac:dyDescent="0.25">
      <c r="A88" s="30"/>
      <c r="B88" s="75">
        <f t="shared" si="24"/>
        <v>12000</v>
      </c>
      <c r="C88" s="76">
        <f t="shared" si="18"/>
        <v>60.719640179910051</v>
      </c>
      <c r="D88" s="77">
        <f t="shared" si="19"/>
        <v>91.304347826086982</v>
      </c>
      <c r="E88" s="77">
        <f t="shared" si="20"/>
        <v>126.78260869565219</v>
      </c>
      <c r="F88" s="77">
        <f t="shared" si="21"/>
        <v>161.4130434782609</v>
      </c>
      <c r="G88" s="77" t="e">
        <f t="shared" si="22"/>
        <v>#DIV/0!</v>
      </c>
      <c r="H88" s="78" t="e">
        <f t="shared" si="23"/>
        <v>#DIV/0!</v>
      </c>
      <c r="I88" s="30"/>
      <c r="J88" s="75">
        <f t="shared" si="25"/>
        <v>12000</v>
      </c>
      <c r="K88" s="76">
        <f t="shared" si="0"/>
        <v>62.968515742128936</v>
      </c>
      <c r="L88" s="77">
        <f t="shared" si="1"/>
        <v>94.685990338164245</v>
      </c>
      <c r="M88" s="77">
        <f t="shared" si="2"/>
        <v>124.17391304347825</v>
      </c>
      <c r="N88" s="77">
        <f t="shared" si="3"/>
        <v>158.79017013232513</v>
      </c>
      <c r="O88" s="77" t="e">
        <f t="shared" si="4"/>
        <v>#DIV/0!</v>
      </c>
      <c r="P88" s="78" t="e">
        <f t="shared" si="5"/>
        <v>#DIV/0!</v>
      </c>
      <c r="Q88" s="30"/>
      <c r="R88" s="75">
        <f t="shared" si="26"/>
        <v>12000</v>
      </c>
      <c r="S88" s="76">
        <f t="shared" si="6"/>
        <v>63.634182908545732</v>
      </c>
      <c r="T88" s="77">
        <f t="shared" si="7"/>
        <v>95.686956521739148</v>
      </c>
      <c r="U88" s="77">
        <f t="shared" si="8"/>
        <v>125.48660869565217</v>
      </c>
      <c r="V88" s="77">
        <f t="shared" si="9"/>
        <v>160.46880907372403</v>
      </c>
      <c r="W88" s="77" t="e">
        <f t="shared" si="10"/>
        <v>#DIV/0!</v>
      </c>
      <c r="X88" s="78" t="e">
        <f t="shared" si="11"/>
        <v>#DIV/0!</v>
      </c>
      <c r="Y88" s="30"/>
      <c r="Z88" s="75">
        <f t="shared" si="27"/>
        <v>12000</v>
      </c>
      <c r="AA88" s="76">
        <f t="shared" si="12"/>
        <v>66.176470588235304</v>
      </c>
      <c r="AB88" s="77">
        <f t="shared" si="13"/>
        <v>99.509803921568647</v>
      </c>
      <c r="AC88" s="77">
        <f t="shared" si="14"/>
        <v>138.1764705882353</v>
      </c>
      <c r="AD88" s="77">
        <f t="shared" si="15"/>
        <v>164.49579831932772</v>
      </c>
      <c r="AE88" s="77" t="e">
        <f t="shared" si="16"/>
        <v>#DIV/0!</v>
      </c>
      <c r="AF88" s="78" t="e">
        <f t="shared" si="17"/>
        <v>#DIV/0!</v>
      </c>
      <c r="AG88" s="30"/>
    </row>
  </sheetData>
  <mergeCells count="18">
    <mergeCell ref="B1:AE1"/>
    <mergeCell ref="B38:H39"/>
    <mergeCell ref="J38:P39"/>
    <mergeCell ref="R38:X39"/>
    <mergeCell ref="Z38:AF39"/>
    <mergeCell ref="B2:K2"/>
    <mergeCell ref="R40:X40"/>
    <mergeCell ref="S63:X63"/>
    <mergeCell ref="Z40:AF40"/>
    <mergeCell ref="AA63:AF63"/>
    <mergeCell ref="B40:H40"/>
    <mergeCell ref="C63:H63"/>
    <mergeCell ref="J40:P40"/>
    <mergeCell ref="K63:P63"/>
    <mergeCell ref="B52:H52"/>
    <mergeCell ref="J52:P52"/>
    <mergeCell ref="R52:X52"/>
    <mergeCell ref="Z52:AF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32</vt:i4>
      </vt:variant>
    </vt:vector>
  </HeadingPairs>
  <TitlesOfParts>
    <vt:vector size="35" baseType="lpstr">
      <vt:lpstr>Einleitung</vt:lpstr>
      <vt:lpstr>INFO Reifen &amp; Getriebe</vt:lpstr>
      <vt:lpstr>GearCalc</vt:lpstr>
      <vt:lpstr>radumfang1</vt:lpstr>
      <vt:lpstr>radumfang2</vt:lpstr>
      <vt:lpstr>radumfang3</vt:lpstr>
      <vt:lpstr>radumfang4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2013-03-27T19:06:47Z</dcterms:modified>
</cp:coreProperties>
</file>